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整体" sheetId="7" r:id="rId1"/>
    <sheet name="中央政法转移支付资金" sheetId="2" r:id="rId2"/>
    <sheet name="法庭运维费" sheetId="6" r:id="rId3"/>
    <sheet name="业务费" sheetId="1" r:id="rId4"/>
  </sheets>
  <calcPr calcId="144525"/>
</workbook>
</file>

<file path=xl/sharedStrings.xml><?xml version="1.0" encoding="utf-8"?>
<sst xmlns="http://schemas.openxmlformats.org/spreadsheetml/2006/main" count="383" uniqueCount="212">
  <si>
    <r>
      <rPr>
        <b/>
        <sz val="20"/>
        <color rgb="FF000000"/>
        <rFont val="宋体"/>
        <charset val="134"/>
      </rPr>
      <t>2022年</t>
    </r>
    <r>
      <rPr>
        <b/>
        <u/>
        <sz val="20"/>
        <color rgb="FF000000"/>
        <rFont val="宋体"/>
        <charset val="134"/>
      </rPr>
      <t xml:space="preserve">  兰州市西固区人民法院   </t>
    </r>
    <r>
      <rPr>
        <b/>
        <sz val="20"/>
        <color rgb="FF000000"/>
        <rFont val="宋体"/>
        <charset val="134"/>
      </rPr>
      <t>部门（单位）整体支出绩效自评表</t>
    </r>
  </si>
  <si>
    <t>部门（单位）名称</t>
  </si>
  <si>
    <t>兰州市西固区人民法院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</si>
  <si>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</si>
  <si>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</si>
  <si>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</si>
  <si>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</si>
  <si>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</si>
  <si>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</si>
  <si>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</si>
  <si>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</si>
  <si>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</si>
  <si>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</si>
  <si>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</si>
  <si>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</si>
  <si>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</si>
  <si>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</si>
  <si>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目标1：立足审判职能,全力维护社会大局稳定。</t>
  </si>
  <si>
    <t>目标1完成情况：我院依法严惩刑事犯罪，受理刑事案件230件，审结187件。常态化开展扫黑除恶斗争，深入推进“四大行业领域”整治，开展反有组织犯罪法宣传活动7次，营造扫黑除恶强大声势。依法惩治职务犯罪，审结贪污贿赂、渎职犯罪案件9案9人</t>
  </si>
  <si>
    <t>目标2：践行司法为民，着力保障民生权益，依法维护胜诉权益，积极服务社会治理。</t>
  </si>
  <si>
    <t>目标2完成情况：我院坚持以人民为中心，审结涉教育、就业、医疗、消费等案件3507件，促进保障和改善民生。依法保障胜诉当事人权益，我们坚持公正高效规范文明执行，受理执行案件3135件，执结2698件，结案率86.1%，执行到位金额21414万元。依托“社工委”平台深层次融入社会治理网格，充分发挥法院干警常态化驻守社区功能作用，大力推进人民法院调解平台“三进”工作</t>
  </si>
  <si>
    <t>目标3：深化司法改革，不断优化司法效能。</t>
  </si>
  <si>
    <t>目标3完成情况：我院立足四级法院审级职能定位改革，全面落实司法责任制，健全员额法官动态增补和退出机制。制定《关于加强审判管理工作的办法》，加强对扣审限、转程序、中止及延期审理等流程节点管理，逐步形成科学有效的审判管理机制</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</si>
  <si>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</si>
  <si>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</si>
  <si>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</si>
  <si>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</si>
  <si>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</si>
  <si>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</si>
  <si>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</si>
  <si>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</si>
  <si>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</si>
  <si>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</si>
  <si>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</si>
  <si>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偏差原因：因疫情影响支出减少。改进措施：加快资金支付进度，提高财政资金使用效益。</t>
  </si>
  <si>
    <t>项目支出预算执行率</t>
  </si>
  <si>
    <t>“三公经费”控制率</t>
  </si>
  <si>
    <t>≤100%</t>
  </si>
  <si>
    <t xml:space="preserve">偏差原因：因疫情影响支出减少。改进措施：加快资金支付进度，提高财政资金使用效益。
</t>
  </si>
  <si>
    <t>结转结余变动率</t>
  </si>
  <si>
    <t>≤0%</t>
  </si>
  <si>
    <t>偏差原因：因疫情影响支出减少，结转结余资金较上年增加。
改进措施：加快资金支付进度，提高财政资金使用效益。</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</si>
  <si>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</si>
  <si>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</si>
  <si>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</si>
  <si>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</si>
  <si>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</si>
  <si>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</si>
  <si>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</si>
  <si>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</si>
  <si>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</si>
  <si>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</si>
  <si>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</si>
  <si>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</si>
  <si>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</si>
  <si>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</si>
  <si>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</si>
  <si>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产出数量指标1-刑事案件结案率</t>
  </si>
  <si>
    <t>&gt;=95</t>
  </si>
  <si>
    <t>产出数量指标2-民商事案件结案率</t>
  </si>
  <si>
    <t>产出数量指标3-执行案件结案率</t>
  </si>
  <si>
    <t>&gt;=90</t>
  </si>
  <si>
    <t>产出数量指标4-装备购置完成率</t>
  </si>
  <si>
    <t>=100</t>
  </si>
  <si>
    <t>产出数量指标5-组织开展培训场数</t>
  </si>
  <si>
    <t>&gt;=35场</t>
  </si>
  <si>
    <t>21场</t>
  </si>
  <si>
    <t>偏差原因：因疫情影响培训线下不能正常开展。
改进措施：下一年我院将积极开展培训，加大培训力度，促进审判服务质量提升。</t>
  </si>
  <si>
    <t>产出数量指标6-开展法制宣传活动次数</t>
  </si>
  <si>
    <t>&gt;=90次</t>
  </si>
  <si>
    <t>46次</t>
  </si>
  <si>
    <t>偏差原因：指标值设置偏高。
改进措施：下一年我院将根据往年指标完成情况及本年度工作计划合理设置目标值。</t>
  </si>
  <si>
    <t>产出质量指标1-一审服判息诉率</t>
  </si>
  <si>
    <t>&gt;=92</t>
  </si>
  <si>
    <t>产出质量指标2-上诉案件改判率</t>
  </si>
  <si>
    <t>&lt;=7%</t>
  </si>
  <si>
    <t>产出质量指标3-购置装备验收合格率</t>
  </si>
  <si>
    <t>产出质量指标4-培训考核通过率</t>
  </si>
  <si>
    <t>产出时效指标1-法定审限内结案率</t>
  </si>
  <si>
    <t>产出时效指标2-装备购置及时性</t>
  </si>
  <si>
    <t>及时</t>
  </si>
  <si>
    <t>产出时效指标3-培训工作开展及时性</t>
  </si>
  <si>
    <t>产出时效指标4-开展法律宣讲工作及时性</t>
  </si>
  <si>
    <t>产出成本指标-成本控制情况</t>
  </si>
  <si>
    <t>在预算范围内</t>
  </si>
  <si>
    <t>部门效果目标</t>
  </si>
  <si>
    <t>经济效益指标-执行标的到位率</t>
  </si>
  <si>
    <t>&gt;=30</t>
  </si>
  <si>
    <t>偏差原因：2022年甘肃省开展“涉金融不良资产清收处置专项行动”。该类案件绝大多数因银行前期放贷程序存在瑕疵，无可供执行的财产，亦无法找到当事人，导致实际执行到位率偏低。
改进措施：加强与金融机构对接，完善失信联合惩戒机制，用足用好执行强制措施。</t>
  </si>
  <si>
    <t>社会效益指标1-民商事案件调撤率</t>
  </si>
  <si>
    <t>&gt;=55</t>
  </si>
  <si>
    <t>社会效益指标2-庭审直播率</t>
  </si>
  <si>
    <t>&gt;=20</t>
  </si>
  <si>
    <t>社会效益指标3-一审案件陪审率</t>
  </si>
  <si>
    <t>社会效益指标4-简易程序适用率</t>
  </si>
  <si>
    <t>&gt;=85</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</si>
  <si>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</si>
  <si>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</si>
  <si>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</si>
  <si>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</si>
  <si>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</si>
  <si>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</si>
  <si>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</si>
  <si>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</si>
  <si>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</si>
  <si>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</si>
  <si>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</si>
  <si>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</si>
  <si>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</si>
  <si>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</si>
  <si>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人民群众满意度</t>
  </si>
  <si>
    <t>&gt;=80%</t>
  </si>
  <si>
    <t>合    计</t>
  </si>
  <si>
    <t>其他需要说明的问题：无。</t>
  </si>
  <si>
    <t>2022年度省对市县转移支付绩效自评表</t>
  </si>
  <si>
    <t>转移支付名称</t>
  </si>
  <si>
    <t>中央政法转移支付资金</t>
  </si>
  <si>
    <t>省级主管部门</t>
  </si>
  <si>
    <t>甘肃高级人民法院</t>
  </si>
  <si>
    <t>实施单位</t>
  </si>
  <si>
    <t>项目资金（万元）</t>
  </si>
  <si>
    <t>全年预算数</t>
  </si>
  <si>
    <t>全年执行数</t>
  </si>
  <si>
    <t>执行率</t>
  </si>
  <si>
    <t>年度资金总额</t>
  </si>
  <si>
    <t>其中：中央资金</t>
  </si>
  <si>
    <t xml:space="preserve">      省级资金</t>
  </si>
  <si>
    <t xml:space="preserve">      市县资金</t>
  </si>
  <si>
    <t xml:space="preserve">      其他资金</t>
  </si>
  <si>
    <t>年度总体目标</t>
  </si>
  <si>
    <t>实际完成情况</t>
  </si>
  <si>
    <t>1.按照预期计划采购警务轿车1辆，加大办公设备购置，采购工作完成率达到100%，为法院审判业务工作的顺利开展提供设备设施保障。；2.按照预期计划完成单位科技法庭通道、立案庭技术服务和网上开庭服务维修工作，维修工作完成率达到100%，确保我院设备设施均能正常运转。；3.弥补我院办案经费，不断提高审判质效，我院本年度预计结案率达到95%以上，民商事案件调撤率达到55%以上，法定审限内结案率达到100%；</t>
  </si>
  <si>
    <t>通过中央政法转移支付资金的实施：
1.按照计划采购警务轿车1辆，完成办公设备购置，采购工作完成率达到100%，为法院审判业务工作的顺利开展提供设备设备设施保障；2.按计划完成单位科技法庭通道、立案庭技术和网上开庭服务维修工作，维修工作完成率达到100%，保障了我院设备设施正常运转；3.弥补办案经费，不断提高审判质效，结案率达到93%，民商事案件调撤率达到55.54%，法定审限内结案率达到100%。</t>
  </si>
  <si>
    <t>绩效指标</t>
  </si>
  <si>
    <t>产出指标</t>
  </si>
  <si>
    <t>数量指标</t>
  </si>
  <si>
    <t>办公设备购置完成率</t>
  </si>
  <si>
    <t>结案率</t>
  </si>
  <si>
    <t>≥95</t>
  </si>
  <si>
    <t>警务轿车购置数</t>
  </si>
  <si>
    <t>维修工作完成率</t>
  </si>
  <si>
    <t>质量指标</t>
  </si>
  <si>
    <t>购置办公设备验收合格率</t>
  </si>
  <si>
    <t>警务轿车购置验收合格率</t>
  </si>
  <si>
    <t>维修工作验收合格率</t>
  </si>
  <si>
    <t>一审服判息诉率</t>
  </si>
  <si>
    <t>≥92</t>
  </si>
  <si>
    <t>时效指标</t>
  </si>
  <si>
    <t>办公设备购置及时性</t>
  </si>
  <si>
    <t>法定审限内结案率</t>
  </si>
  <si>
    <t>警务轿车购置及时性</t>
  </si>
  <si>
    <t>维修工作开展及时性</t>
  </si>
  <si>
    <t>成本指标</t>
  </si>
  <si>
    <t>成本控制情况</t>
  </si>
  <si>
    <t>效益指标</t>
  </si>
  <si>
    <t>经济效益指标</t>
  </si>
  <si>
    <t>执行标的到位率</t>
  </si>
  <si>
    <t>≥30</t>
  </si>
  <si>
    <t>社会效益指标</t>
  </si>
  <si>
    <t>民商事案件调撤率</t>
  </si>
  <si>
    <t>≥55</t>
  </si>
  <si>
    <t>有效保障审判服务</t>
  </si>
  <si>
    <t>保障</t>
  </si>
  <si>
    <t>可持续影响指标</t>
  </si>
  <si>
    <t>案件评查机制健全性</t>
  </si>
  <si>
    <t>后期管护机制健全性</t>
  </si>
  <si>
    <t>满意度指标</t>
  </si>
  <si>
    <t>服务对象满意度指标</t>
  </si>
  <si>
    <t>法院工作人员满意度</t>
  </si>
  <si>
    <t>&gt;=80</t>
  </si>
  <si>
    <t>总分</t>
  </si>
  <si>
    <t>说明</t>
  </si>
  <si>
    <r>
      <rPr>
        <b/>
        <sz val="20"/>
        <color theme="1"/>
        <rFont val="宋体"/>
        <charset val="134"/>
      </rPr>
      <t>2022年</t>
    </r>
    <r>
      <rPr>
        <b/>
        <u/>
        <sz val="20"/>
        <color theme="1"/>
        <rFont val="宋体"/>
        <charset val="134"/>
      </rPr>
      <t xml:space="preserve"> 兰州市西固区人民法院 </t>
    </r>
    <r>
      <rPr>
        <b/>
        <sz val="20"/>
        <color theme="1"/>
        <rFont val="宋体"/>
        <charset val="134"/>
      </rPr>
      <t>部门预算项目支出绩效自评表</t>
    </r>
  </si>
  <si>
    <t>项目名称</t>
  </si>
  <si>
    <t>法庭运维费</t>
  </si>
  <si>
    <t>主管部门</t>
  </si>
  <si>
    <t>其中：当年财政拨款</t>
  </si>
  <si>
    <t xml:space="preserve">      上年结转资金</t>
  </si>
  <si>
    <t xml:space="preserve">  其他资金</t>
  </si>
  <si>
    <t>本年度全省法院法庭运行经费项目的实施为我院后勤服务提供保障，确保各项设施设备维修维护和法庭水电物业管理等工作正常运转，预计设备设施维修维护完成率年度指标值达到100%，加大3个人民法庭的管护力度，为我院执法办案工作提供良好的办公环境。</t>
  </si>
  <si>
    <t>通过法庭运维费的使用和实施，后勤服务得到有效保障，确保了各项设施设备维修维护和法庭水电物业管理等工作正常运转，维修维护完成率达到100%，有效保障3个法庭的正常运转，为办案工作提供了良好的办公环境。</t>
  </si>
  <si>
    <t>保障法庭个数</t>
  </si>
  <si>
    <t>3</t>
  </si>
  <si>
    <t>维修维护工作完成率</t>
  </si>
  <si>
    <t>物业服务保障工作完成率</t>
  </si>
  <si>
    <t>维修维护工作验收合格率</t>
  </si>
  <si>
    <t>物业服务保障工作验收合格率</t>
  </si>
  <si>
    <t>维修维护工作开展及时性</t>
  </si>
  <si>
    <t>物业服务保障工作开展及时性</t>
  </si>
  <si>
    <t>全省法院业务费</t>
  </si>
  <si>
    <t>本年度通过实施全省法院业务费项目，不断完善我院审判机制，刑事案件审结率达到95%以上，民商事案件审结率均达到95%以上，执行案件审结率达到90%以上，法定审限内结案率达到100%。</t>
  </si>
  <si>
    <t>通过全省法院业务费的实施，不断完善我院审判机制，刑事案件结案率达到92.50%，民商事案件结案率达到95%，执行案件结案率达到9.80%，法定审限内结案率达到100%。</t>
  </si>
  <si>
    <t>民商事案件结案率</t>
  </si>
  <si>
    <t>≥95%</t>
  </si>
  <si>
    <t>刑事案件结案率</t>
  </si>
  <si>
    <t>院机关物业服务工作完成率</t>
  </si>
  <si>
    <t>执行案件结案率</t>
  </si>
  <si>
    <t>≥90%</t>
  </si>
  <si>
    <t>上诉案件改判率</t>
  </si>
  <si>
    <t>≤7%</t>
  </si>
  <si>
    <t>≥92%</t>
  </si>
  <si>
    <t>院机关物业服务工作验收合格率</t>
  </si>
  <si>
    <t>院机关物业服务工作开展及时性</t>
  </si>
  <si>
    <t>≥30%</t>
  </si>
  <si>
    <t>简易程序适用率</t>
  </si>
  <si>
    <t>≥85%</t>
  </si>
  <si>
    <t>≥55%</t>
  </si>
  <si>
    <t>庭审直播率</t>
  </si>
  <si>
    <t>≥20%</t>
  </si>
  <si>
    <t>一审案件陪审率</t>
  </si>
  <si>
    <t>≥100%</t>
  </si>
  <si>
    <t>&gt;=85%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</si>
</sst>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3">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rgb="FF000000"/>
      <name val="宋体"/>
      <charset val="134"/>
    </font>
    <font>
      <sz val="12"/>
      <name val="宋体"/>
      <charset val="134"/>
    </font>
    <font>
      <b/>
      <sz val="20"/>
      <color rgb="FF000000"/>
      <name val="宋体"/>
      <charset val="134"/>
    </font>
    <font>
      <sz val="10.5"/>
      <color rgb="FF000000"/>
      <name val="宋体"/>
      <charset val="134"/>
    </font>
    <font>
      <sz val="10.5"/>
      <name val="宋体"/>
      <charset val="134"/>
    </font>
    <font>
      <sz val="11"/>
      <color indexed="63"/>
      <name val="宋体"/>
      <charset val="134"/>
    </font>
    <font>
      <b/>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top/>
      <bottom style="thin">
        <color auto="1"/>
      </bottom>
      <diagonal/>
    </border>
    <border>
      <left style="thin">
        <color auto="1"/>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6" applyNumberFormat="0" applyFill="0" applyAlignment="0" applyProtection="0">
      <alignment vertical="center"/>
    </xf>
    <xf numFmtId="0" fontId="23" fillId="0" borderId="26" applyNumberFormat="0" applyFill="0" applyAlignment="0" applyProtection="0">
      <alignment vertical="center"/>
    </xf>
    <xf numFmtId="0" fontId="15" fillId="9" borderId="0" applyNumberFormat="0" applyBorder="0" applyAlignment="0" applyProtection="0">
      <alignment vertical="center"/>
    </xf>
    <xf numFmtId="0" fontId="18" fillId="0" borderId="27" applyNumberFormat="0" applyFill="0" applyAlignment="0" applyProtection="0">
      <alignment vertical="center"/>
    </xf>
    <xf numFmtId="0" fontId="15" fillId="10" borderId="0" applyNumberFormat="0" applyBorder="0" applyAlignment="0" applyProtection="0">
      <alignment vertical="center"/>
    </xf>
    <xf numFmtId="0" fontId="24" fillId="11" borderId="28" applyNumberFormat="0" applyAlignment="0" applyProtection="0">
      <alignment vertical="center"/>
    </xf>
    <xf numFmtId="0" fontId="25" fillId="11" borderId="24" applyNumberFormat="0" applyAlignment="0" applyProtection="0">
      <alignment vertical="center"/>
    </xf>
    <xf numFmtId="0" fontId="26" fillId="12" borderId="2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3" fillId="0" borderId="1" xfId="11"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10" fontId="2" fillId="0" borderId="1" xfId="11"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177" fontId="4"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3" fillId="0" borderId="7" xfId="0" applyFont="1" applyFill="1" applyBorder="1" applyAlignment="1">
      <alignment horizontal="lef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top"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9" fontId="2" fillId="0" borderId="1" xfId="11" applyFont="1" applyBorder="1" applyAlignment="1">
      <alignment horizontal="center" vertical="center" wrapText="1"/>
    </xf>
    <xf numFmtId="0" fontId="0" fillId="0" borderId="1" xfId="0" applyFont="1" applyBorder="1">
      <alignment vertical="center"/>
    </xf>
    <xf numFmtId="0" fontId="3" fillId="0" borderId="7" xfId="0" applyFont="1" applyBorder="1" applyAlignment="1">
      <alignment horizontal="left" vertical="center"/>
    </xf>
    <xf numFmtId="0" fontId="2" fillId="0" borderId="6"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0" fillId="0" borderId="1" xfId="0" applyBorder="1">
      <alignment vertical="center"/>
    </xf>
    <xf numFmtId="0" fontId="0" fillId="0" borderId="0" xfId="0" applyFont="1" applyFill="1" applyBorder="1" applyAlignment="1"/>
    <xf numFmtId="0" fontId="6" fillId="0" borderId="0" xfId="0" applyFont="1" applyFill="1" applyBorder="1" applyAlignment="1">
      <alignment vertical="center"/>
    </xf>
    <xf numFmtId="0" fontId="7"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0" fontId="8" fillId="0" borderId="1" xfId="11"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10" fontId="8" fillId="0" borderId="1" xfId="11" applyNumberFormat="1" applyFont="1" applyFill="1" applyBorder="1" applyAlignment="1" applyProtection="1">
      <alignment horizontal="center" vertical="center" wrapText="1"/>
    </xf>
    <xf numFmtId="0" fontId="8" fillId="0" borderId="18"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8" fillId="0" borderId="2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vertical="center" wrapText="1"/>
    </xf>
    <xf numFmtId="177" fontId="11" fillId="0" borderId="7"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176" fontId="8" fillId="0" borderId="7" xfId="0" applyNumberFormat="1" applyFont="1" applyFill="1" applyBorder="1" applyAlignment="1">
      <alignment horizontal="center" vertical="center"/>
    </xf>
    <xf numFmtId="0" fontId="8" fillId="0" borderId="7" xfId="0" applyFont="1" applyFill="1" applyBorder="1" applyAlignment="1">
      <alignment horizontal="left" vertical="center" wrapText="1"/>
    </xf>
    <xf numFmtId="0" fontId="0" fillId="0" borderId="0" xfId="0" applyNumberFormat="1" applyFont="1" applyFill="1" applyBorder="1" applyAlignment="1"/>
    <xf numFmtId="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2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4"/>
  <sheetViews>
    <sheetView tabSelected="1" workbookViewId="0">
      <selection activeCell="M8" sqref="M8"/>
    </sheetView>
  </sheetViews>
  <sheetFormatPr defaultColWidth="11" defaultRowHeight="14.25"/>
  <cols>
    <col min="1" max="1" width="10.275" style="67" customWidth="1"/>
    <col min="2" max="2" width="11.2083333333333" style="67" customWidth="1"/>
    <col min="3" max="3" width="14.1583333333333" style="67" customWidth="1"/>
    <col min="4" max="4" width="26.9166666666667" style="67" customWidth="1"/>
    <col min="5" max="5" width="12.5083333333333" style="67" customWidth="1"/>
    <col min="6" max="6" width="12.4" style="67" customWidth="1"/>
    <col min="7" max="7" width="8.225" style="67" customWidth="1"/>
    <col min="8" max="8" width="8.11666666666667" style="67" customWidth="1"/>
    <col min="9" max="9" width="29.0333333333333" style="67" customWidth="1"/>
    <col min="10" max="16378" width="11" style="67"/>
    <col min="16379" max="16384" width="11" style="68"/>
  </cols>
  <sheetData>
    <row r="1" s="67" customFormat="1" ht="64.5" customHeight="1" spans="1:9">
      <c r="A1" s="69" t="s">
        <v>0</v>
      </c>
      <c r="B1" s="69"/>
      <c r="C1" s="69"/>
      <c r="D1" s="69"/>
      <c r="E1" s="69"/>
      <c r="F1" s="69"/>
      <c r="G1" s="69"/>
      <c r="H1" s="69"/>
      <c r="I1" s="69"/>
    </row>
    <row r="2" s="67" customFormat="1" ht="30" customHeight="1" spans="1:9">
      <c r="A2" s="70" t="s">
        <v>1</v>
      </c>
      <c r="B2" s="71" t="s">
        <v>2</v>
      </c>
      <c r="C2" s="72"/>
      <c r="D2" s="72"/>
      <c r="E2" s="72"/>
      <c r="F2" s="72"/>
      <c r="G2" s="72"/>
      <c r="H2" s="72"/>
      <c r="I2" s="118"/>
    </row>
    <row r="3" s="67" customFormat="1" ht="26.25" customHeight="1" spans="1:9">
      <c r="A3" s="73" t="s">
        <v>3</v>
      </c>
      <c r="B3" s="74"/>
      <c r="C3" s="74" t="s">
        <v>4</v>
      </c>
      <c r="D3" s="75" t="s">
        <v>5</v>
      </c>
      <c r="E3" s="76" t="s">
        <v>6</v>
      </c>
      <c r="F3" s="70" t="s">
        <v>7</v>
      </c>
      <c r="G3" s="77"/>
      <c r="H3" s="78" t="s">
        <v>8</v>
      </c>
      <c r="I3" s="119" t="s">
        <v>9</v>
      </c>
    </row>
    <row r="4" s="67" customFormat="1" ht="23.25" customHeight="1" spans="1:9">
      <c r="A4" s="79"/>
      <c r="B4" s="80" t="s">
        <v>10</v>
      </c>
      <c r="C4" s="81">
        <f>C5+C6</f>
        <v>3586.79</v>
      </c>
      <c r="D4" s="81">
        <f>D5+D6</f>
        <v>6581.631983</v>
      </c>
      <c r="E4" s="81">
        <f>E5+E6</f>
        <v>4409.591786</v>
      </c>
      <c r="F4" s="82">
        <f t="shared" ref="F4:F6" si="0">E4/D4</f>
        <v>0.669984556625125</v>
      </c>
      <c r="G4" s="82"/>
      <c r="H4" s="78">
        <v>10</v>
      </c>
      <c r="I4" s="120">
        <f>H4*F4</f>
        <v>6.69984556625125</v>
      </c>
    </row>
    <row r="5" s="67" customFormat="1" ht="23.25" customHeight="1" spans="1:9">
      <c r="A5" s="79"/>
      <c r="B5" s="80" t="s">
        <v>11</v>
      </c>
      <c r="C5" s="83">
        <f>25898500/10000</f>
        <v>2589.85</v>
      </c>
      <c r="D5" s="83">
        <f>(26431186+2777410.5)/10000</f>
        <v>2920.85965</v>
      </c>
      <c r="E5" s="81">
        <f>23488244.61/10000</f>
        <v>2348.824461</v>
      </c>
      <c r="F5" s="82">
        <f t="shared" si="0"/>
        <v>0.804155194858473</v>
      </c>
      <c r="G5" s="82"/>
      <c r="H5" s="78" t="s">
        <v>12</v>
      </c>
      <c r="I5" s="78" t="s">
        <v>12</v>
      </c>
    </row>
    <row r="6" s="67" customFormat="1" ht="23.25" customHeight="1" spans="1:9">
      <c r="A6" s="84"/>
      <c r="B6" s="80" t="s">
        <v>13</v>
      </c>
      <c r="C6" s="83">
        <f>(4490000+5479400)/10000</f>
        <v>996.94</v>
      </c>
      <c r="D6" s="83">
        <f>(30950000+5657723.33)/10000</f>
        <v>3660.772333</v>
      </c>
      <c r="E6" s="81">
        <f>20607673.25/10000</f>
        <v>2060.767325</v>
      </c>
      <c r="F6" s="82">
        <f t="shared" si="0"/>
        <v>0.562932391731447</v>
      </c>
      <c r="G6" s="82"/>
      <c r="H6" s="78" t="s">
        <v>12</v>
      </c>
      <c r="I6" s="78" t="s">
        <v>12</v>
      </c>
    </row>
    <row r="7" s="67" customFormat="1" ht="23.25" customHeight="1" spans="1:9">
      <c r="A7" s="74" t="s">
        <v>14</v>
      </c>
      <c r="B7" s="73" t="s">
        <v>15</v>
      </c>
      <c r="C7" s="73"/>
      <c r="D7" s="73"/>
      <c r="E7" s="74" t="s">
        <v>16</v>
      </c>
      <c r="F7" s="74"/>
      <c r="G7" s="74"/>
      <c r="H7" s="74"/>
      <c r="I7" s="74"/>
    </row>
    <row r="8" s="67" customFormat="1" ht="23.25" customHeight="1" spans="1:9">
      <c r="A8" s="71"/>
      <c r="B8" s="80" t="s">
        <v>17</v>
      </c>
      <c r="C8" s="80"/>
      <c r="D8" s="80"/>
      <c r="E8" s="85" t="s">
        <v>18</v>
      </c>
      <c r="F8" s="85"/>
      <c r="G8" s="85"/>
      <c r="H8" s="85"/>
      <c r="I8" s="121"/>
    </row>
    <row r="9" s="67" customFormat="1" ht="23.25" customHeight="1" spans="1:9">
      <c r="A9" s="71"/>
      <c r="B9" s="80" t="s">
        <v>19</v>
      </c>
      <c r="C9" s="80"/>
      <c r="D9" s="80"/>
      <c r="E9" s="85" t="s">
        <v>20</v>
      </c>
      <c r="F9" s="85"/>
      <c r="G9" s="85"/>
      <c r="H9" s="85"/>
      <c r="I9" s="121"/>
    </row>
    <row r="10" s="67" customFormat="1" ht="23.25" customHeight="1" spans="1:9">
      <c r="A10" s="71"/>
      <c r="B10" s="80" t="s">
        <v>21</v>
      </c>
      <c r="C10" s="80"/>
      <c r="D10" s="80"/>
      <c r="E10" s="85" t="s">
        <v>22</v>
      </c>
      <c r="F10" s="85"/>
      <c r="G10" s="85"/>
      <c r="H10" s="85"/>
      <c r="I10" s="121"/>
    </row>
    <row r="11" s="67" customFormat="1" ht="23.25" customHeight="1" spans="1:9">
      <c r="A11" s="74" t="s">
        <v>23</v>
      </c>
      <c r="B11" s="75" t="s">
        <v>24</v>
      </c>
      <c r="C11" s="86" t="s">
        <v>25</v>
      </c>
      <c r="D11" s="87" t="s">
        <v>26</v>
      </c>
      <c r="E11" s="74" t="s">
        <v>27</v>
      </c>
      <c r="F11" s="74" t="s">
        <v>28</v>
      </c>
      <c r="G11" s="74" t="s">
        <v>8</v>
      </c>
      <c r="H11" s="74" t="s">
        <v>9</v>
      </c>
      <c r="I11" s="74" t="s">
        <v>29</v>
      </c>
    </row>
    <row r="12" s="67" customFormat="1" ht="23.25" customHeight="1" spans="1:10">
      <c r="A12" s="74"/>
      <c r="B12" s="88" t="s">
        <v>30</v>
      </c>
      <c r="C12" s="89" t="s">
        <v>31</v>
      </c>
      <c r="D12" s="90" t="s">
        <v>32</v>
      </c>
      <c r="E12" s="91" t="s">
        <v>33</v>
      </c>
      <c r="F12" s="92">
        <f>F5</f>
        <v>0.804155194858473</v>
      </c>
      <c r="G12" s="93">
        <v>2</v>
      </c>
      <c r="H12" s="93">
        <v>1.61</v>
      </c>
      <c r="I12" s="93" t="s">
        <v>34</v>
      </c>
      <c r="J12" s="122"/>
    </row>
    <row r="13" s="67" customFormat="1" ht="23.25" customHeight="1" spans="1:10">
      <c r="A13" s="74"/>
      <c r="B13" s="94"/>
      <c r="C13" s="95"/>
      <c r="D13" s="90" t="s">
        <v>35</v>
      </c>
      <c r="E13" s="91" t="s">
        <v>33</v>
      </c>
      <c r="F13" s="92">
        <v>0.5629</v>
      </c>
      <c r="G13" s="93">
        <v>2</v>
      </c>
      <c r="H13" s="93">
        <v>1.13</v>
      </c>
      <c r="I13" s="93" t="s">
        <v>34</v>
      </c>
      <c r="J13" s="122"/>
    </row>
    <row r="14" s="67" customFormat="1" ht="23.25" customHeight="1" spans="1:10">
      <c r="A14" s="74"/>
      <c r="B14" s="94"/>
      <c r="C14" s="95"/>
      <c r="D14" s="90" t="s">
        <v>36</v>
      </c>
      <c r="E14" s="91" t="s">
        <v>37</v>
      </c>
      <c r="F14" s="92">
        <v>0.7642</v>
      </c>
      <c r="G14" s="93">
        <v>2</v>
      </c>
      <c r="H14" s="93">
        <v>1.53</v>
      </c>
      <c r="I14" s="93" t="s">
        <v>38</v>
      </c>
      <c r="J14" s="122"/>
    </row>
    <row r="15" s="67" customFormat="1" ht="23.25" customHeight="1" spans="1:9">
      <c r="A15" s="74"/>
      <c r="B15" s="94"/>
      <c r="C15" s="96"/>
      <c r="D15" s="90" t="s">
        <v>39</v>
      </c>
      <c r="E15" s="91" t="s">
        <v>40</v>
      </c>
      <c r="F15" s="97">
        <v>2.964</v>
      </c>
      <c r="G15" s="93">
        <v>2</v>
      </c>
      <c r="H15" s="93">
        <v>0</v>
      </c>
      <c r="I15" s="123" t="s">
        <v>41</v>
      </c>
    </row>
    <row r="16" s="67" customFormat="1" ht="23.25" customHeight="1" spans="1:9">
      <c r="A16" s="74"/>
      <c r="B16" s="94"/>
      <c r="C16" s="98" t="s">
        <v>42</v>
      </c>
      <c r="D16" s="90" t="s">
        <v>43</v>
      </c>
      <c r="E16" s="91" t="s">
        <v>44</v>
      </c>
      <c r="F16" s="99">
        <v>1</v>
      </c>
      <c r="G16" s="93">
        <v>2</v>
      </c>
      <c r="H16" s="93">
        <f t="shared" ref="H16:H25" si="1">G16</f>
        <v>2</v>
      </c>
      <c r="I16" s="124"/>
    </row>
    <row r="17" s="67" customFormat="1" ht="23.25" customHeight="1" spans="1:9">
      <c r="A17" s="74"/>
      <c r="B17" s="94"/>
      <c r="C17" s="96"/>
      <c r="D17" s="90" t="s">
        <v>45</v>
      </c>
      <c r="E17" s="91" t="s">
        <v>46</v>
      </c>
      <c r="F17" s="99">
        <v>1</v>
      </c>
      <c r="G17" s="93">
        <v>2</v>
      </c>
      <c r="H17" s="93">
        <f t="shared" si="1"/>
        <v>2</v>
      </c>
      <c r="I17" s="124"/>
    </row>
    <row r="18" s="67" customFormat="1" ht="23.25" customHeight="1" spans="1:9">
      <c r="A18" s="74"/>
      <c r="B18" s="94"/>
      <c r="C18" s="100" t="s">
        <v>47</v>
      </c>
      <c r="D18" s="90" t="s">
        <v>48</v>
      </c>
      <c r="E18" s="91" t="s">
        <v>46</v>
      </c>
      <c r="F18" s="99">
        <v>1</v>
      </c>
      <c r="G18" s="93">
        <v>2</v>
      </c>
      <c r="H18" s="93">
        <f t="shared" si="1"/>
        <v>2</v>
      </c>
      <c r="I18" s="124"/>
    </row>
    <row r="19" s="67" customFormat="1" ht="23.25" customHeight="1" spans="1:9">
      <c r="A19" s="74"/>
      <c r="B19" s="94"/>
      <c r="C19" s="101" t="s">
        <v>49</v>
      </c>
      <c r="D19" s="90" t="s">
        <v>50</v>
      </c>
      <c r="E19" s="91" t="s">
        <v>46</v>
      </c>
      <c r="F19" s="99">
        <v>1</v>
      </c>
      <c r="G19" s="93">
        <v>2</v>
      </c>
      <c r="H19" s="93">
        <f t="shared" si="1"/>
        <v>2</v>
      </c>
      <c r="I19" s="124"/>
    </row>
    <row r="20" s="67" customFormat="1" ht="23.25" customHeight="1" spans="1:9">
      <c r="A20" s="74"/>
      <c r="B20" s="94"/>
      <c r="C20" s="101" t="s">
        <v>51</v>
      </c>
      <c r="D20" s="90" t="s">
        <v>52</v>
      </c>
      <c r="E20" s="91" t="s">
        <v>37</v>
      </c>
      <c r="F20" s="92">
        <v>0.9426</v>
      </c>
      <c r="G20" s="93">
        <v>2</v>
      </c>
      <c r="H20" s="93">
        <f t="shared" si="1"/>
        <v>2</v>
      </c>
      <c r="I20" s="123"/>
    </row>
    <row r="21" s="67" customFormat="1" ht="23.25" customHeight="1" spans="1:9">
      <c r="A21" s="74"/>
      <c r="B21" s="102"/>
      <c r="C21" s="101" t="s">
        <v>53</v>
      </c>
      <c r="D21" s="90" t="s">
        <v>54</v>
      </c>
      <c r="E21" s="91" t="s">
        <v>44</v>
      </c>
      <c r="F21" s="99">
        <v>1</v>
      </c>
      <c r="G21" s="93">
        <v>2</v>
      </c>
      <c r="H21" s="93">
        <f t="shared" si="1"/>
        <v>2</v>
      </c>
      <c r="I21" s="124"/>
    </row>
    <row r="22" s="67" customFormat="1" ht="23.25" customHeight="1" spans="1:9">
      <c r="A22" s="74"/>
      <c r="B22" s="103" t="s">
        <v>55</v>
      </c>
      <c r="C22" s="70" t="s">
        <v>56</v>
      </c>
      <c r="D22" s="104" t="s">
        <v>57</v>
      </c>
      <c r="E22" s="91" t="s">
        <v>58</v>
      </c>
      <c r="F22" s="92">
        <v>0.925</v>
      </c>
      <c r="G22" s="93">
        <v>3</v>
      </c>
      <c r="H22" s="93">
        <f t="shared" si="1"/>
        <v>3</v>
      </c>
      <c r="I22" s="124"/>
    </row>
    <row r="23" s="67" customFormat="1" ht="23.25" customHeight="1" spans="1:9">
      <c r="A23" s="74"/>
      <c r="B23" s="105"/>
      <c r="C23" s="76"/>
      <c r="D23" s="104" t="s">
        <v>59</v>
      </c>
      <c r="E23" s="91" t="s">
        <v>58</v>
      </c>
      <c r="F23" s="99">
        <v>0.95</v>
      </c>
      <c r="G23" s="93">
        <v>3</v>
      </c>
      <c r="H23" s="93">
        <f t="shared" si="1"/>
        <v>3</v>
      </c>
      <c r="I23" s="124"/>
    </row>
    <row r="24" s="67" customFormat="1" ht="23.25" customHeight="1" spans="1:9">
      <c r="A24" s="74"/>
      <c r="B24" s="105"/>
      <c r="C24" s="76"/>
      <c r="D24" s="104" t="s">
        <v>60</v>
      </c>
      <c r="E24" s="91" t="s">
        <v>61</v>
      </c>
      <c r="F24" s="92">
        <v>0.938</v>
      </c>
      <c r="G24" s="93">
        <v>3</v>
      </c>
      <c r="H24" s="93">
        <f t="shared" si="1"/>
        <v>3</v>
      </c>
      <c r="I24" s="124"/>
    </row>
    <row r="25" s="67" customFormat="1" ht="23.25" customHeight="1" spans="1:9">
      <c r="A25" s="74"/>
      <c r="B25" s="105"/>
      <c r="C25" s="76"/>
      <c r="D25" s="104" t="s">
        <v>62</v>
      </c>
      <c r="E25" s="91" t="s">
        <v>63</v>
      </c>
      <c r="F25" s="99">
        <v>1</v>
      </c>
      <c r="G25" s="93">
        <v>2</v>
      </c>
      <c r="H25" s="93">
        <f t="shared" si="1"/>
        <v>2</v>
      </c>
      <c r="I25" s="124"/>
    </row>
    <row r="26" s="67" customFormat="1" ht="23.25" customHeight="1" spans="1:10">
      <c r="A26" s="74"/>
      <c r="B26" s="105"/>
      <c r="C26" s="76"/>
      <c r="D26" s="104" t="s">
        <v>64</v>
      </c>
      <c r="E26" s="91" t="s">
        <v>65</v>
      </c>
      <c r="F26" s="91" t="s">
        <v>66</v>
      </c>
      <c r="G26" s="93">
        <v>2</v>
      </c>
      <c r="H26" s="93">
        <v>1.2</v>
      </c>
      <c r="I26" s="93" t="s">
        <v>67</v>
      </c>
      <c r="J26" s="122"/>
    </row>
    <row r="27" s="67" customFormat="1" ht="23.25" customHeight="1" spans="1:10">
      <c r="A27" s="74"/>
      <c r="B27" s="105"/>
      <c r="C27" s="76"/>
      <c r="D27" s="104" t="s">
        <v>68</v>
      </c>
      <c r="E27" s="91" t="s">
        <v>69</v>
      </c>
      <c r="F27" s="91" t="s">
        <v>70</v>
      </c>
      <c r="G27" s="93">
        <v>2</v>
      </c>
      <c r="H27" s="93">
        <v>1.02</v>
      </c>
      <c r="I27" s="93" t="s">
        <v>71</v>
      </c>
      <c r="J27" s="122"/>
    </row>
    <row r="28" s="67" customFormat="1" ht="23.25" customHeight="1" spans="1:9">
      <c r="A28" s="74"/>
      <c r="B28" s="105"/>
      <c r="C28" s="76"/>
      <c r="D28" s="104" t="s">
        <v>72</v>
      </c>
      <c r="E28" s="91" t="s">
        <v>73</v>
      </c>
      <c r="F28" s="92">
        <v>0.8746</v>
      </c>
      <c r="G28" s="93">
        <v>3</v>
      </c>
      <c r="H28" s="93">
        <f t="shared" ref="H28:H36" si="2">G28</f>
        <v>3</v>
      </c>
      <c r="I28" s="124"/>
    </row>
    <row r="29" s="67" customFormat="1" ht="23.25" customHeight="1" spans="1:9">
      <c r="A29" s="74"/>
      <c r="B29" s="105"/>
      <c r="C29" s="76"/>
      <c r="D29" s="104" t="s">
        <v>74</v>
      </c>
      <c r="E29" s="91" t="s">
        <v>75</v>
      </c>
      <c r="F29" s="92">
        <v>0.086</v>
      </c>
      <c r="G29" s="93">
        <v>3</v>
      </c>
      <c r="H29" s="93">
        <f t="shared" si="2"/>
        <v>3</v>
      </c>
      <c r="I29" s="124"/>
    </row>
    <row r="30" s="67" customFormat="1" ht="23.25" customHeight="1" spans="1:9">
      <c r="A30" s="74"/>
      <c r="B30" s="105"/>
      <c r="C30" s="76"/>
      <c r="D30" s="104" t="s">
        <v>76</v>
      </c>
      <c r="E30" s="91">
        <f>100</f>
        <v>100</v>
      </c>
      <c r="F30" s="99">
        <v>1</v>
      </c>
      <c r="G30" s="93">
        <v>2</v>
      </c>
      <c r="H30" s="93">
        <f t="shared" si="2"/>
        <v>2</v>
      </c>
      <c r="I30" s="124"/>
    </row>
    <row r="31" s="67" customFormat="1" ht="23.25" customHeight="1" spans="1:9">
      <c r="A31" s="74"/>
      <c r="B31" s="105"/>
      <c r="C31" s="76"/>
      <c r="D31" s="104" t="s">
        <v>77</v>
      </c>
      <c r="E31" s="91" t="s">
        <v>63</v>
      </c>
      <c r="F31" s="99">
        <v>1</v>
      </c>
      <c r="G31" s="93">
        <v>2</v>
      </c>
      <c r="H31" s="93">
        <f t="shared" si="2"/>
        <v>2</v>
      </c>
      <c r="I31" s="124"/>
    </row>
    <row r="32" s="67" customFormat="1" ht="23.25" customHeight="1" spans="1:9">
      <c r="A32" s="74"/>
      <c r="B32" s="105"/>
      <c r="C32" s="76"/>
      <c r="D32" s="104" t="s">
        <v>78</v>
      </c>
      <c r="E32" s="91" t="s">
        <v>63</v>
      </c>
      <c r="F32" s="99">
        <v>1</v>
      </c>
      <c r="G32" s="93">
        <v>3</v>
      </c>
      <c r="H32" s="93">
        <f t="shared" si="2"/>
        <v>3</v>
      </c>
      <c r="I32" s="124"/>
    </row>
    <row r="33" s="67" customFormat="1" ht="23.25" customHeight="1" spans="1:9">
      <c r="A33" s="74"/>
      <c r="B33" s="105"/>
      <c r="C33" s="76"/>
      <c r="D33" s="104" t="s">
        <v>79</v>
      </c>
      <c r="E33" s="91" t="s">
        <v>80</v>
      </c>
      <c r="F33" s="99">
        <v>1</v>
      </c>
      <c r="G33" s="93">
        <v>2</v>
      </c>
      <c r="H33" s="93">
        <f t="shared" si="2"/>
        <v>2</v>
      </c>
      <c r="I33" s="124"/>
    </row>
    <row r="34" s="67" customFormat="1" ht="23.25" customHeight="1" spans="1:9">
      <c r="A34" s="74"/>
      <c r="B34" s="105"/>
      <c r="C34" s="76"/>
      <c r="D34" s="104" t="s">
        <v>81</v>
      </c>
      <c r="E34" s="91" t="s">
        <v>80</v>
      </c>
      <c r="F34" s="99">
        <v>1</v>
      </c>
      <c r="G34" s="93">
        <v>2</v>
      </c>
      <c r="H34" s="93">
        <f t="shared" si="2"/>
        <v>2</v>
      </c>
      <c r="I34" s="124"/>
    </row>
    <row r="35" s="67" customFormat="1" ht="23.25" customHeight="1" spans="1:9">
      <c r="A35" s="74"/>
      <c r="B35" s="105"/>
      <c r="C35" s="76"/>
      <c r="D35" s="104" t="s">
        <v>82</v>
      </c>
      <c r="E35" s="91" t="s">
        <v>80</v>
      </c>
      <c r="F35" s="99">
        <v>1</v>
      </c>
      <c r="G35" s="93">
        <v>2</v>
      </c>
      <c r="H35" s="93">
        <f t="shared" si="2"/>
        <v>2</v>
      </c>
      <c r="I35" s="124"/>
    </row>
    <row r="36" s="67" customFormat="1" ht="23.25" customHeight="1" spans="1:9">
      <c r="A36" s="74"/>
      <c r="B36" s="105"/>
      <c r="C36" s="87"/>
      <c r="D36" s="104" t="s">
        <v>83</v>
      </c>
      <c r="E36" s="91" t="s">
        <v>84</v>
      </c>
      <c r="F36" s="99">
        <v>1</v>
      </c>
      <c r="G36" s="93">
        <v>3</v>
      </c>
      <c r="H36" s="93">
        <f t="shared" si="2"/>
        <v>3</v>
      </c>
      <c r="I36" s="124"/>
    </row>
    <row r="37" s="67" customFormat="1" ht="66" customHeight="1" spans="1:10">
      <c r="A37" s="74"/>
      <c r="B37" s="105"/>
      <c r="C37" s="74" t="s">
        <v>85</v>
      </c>
      <c r="D37" s="106" t="s">
        <v>86</v>
      </c>
      <c r="E37" s="74" t="s">
        <v>87</v>
      </c>
      <c r="F37" s="92">
        <v>0.1975</v>
      </c>
      <c r="G37" s="93">
        <v>2</v>
      </c>
      <c r="H37" s="93">
        <v>1.32</v>
      </c>
      <c r="I37" s="93" t="s">
        <v>88</v>
      </c>
      <c r="J37" s="122"/>
    </row>
    <row r="38" s="67" customFormat="1" ht="23.25" customHeight="1" spans="1:9">
      <c r="A38" s="74"/>
      <c r="B38" s="105"/>
      <c r="C38" s="74"/>
      <c r="D38" s="106" t="s">
        <v>89</v>
      </c>
      <c r="E38" s="74" t="s">
        <v>90</v>
      </c>
      <c r="F38" s="92">
        <v>0.5554</v>
      </c>
      <c r="G38" s="93">
        <v>3</v>
      </c>
      <c r="H38" s="93">
        <f t="shared" ref="H38:H47" si="3">G38</f>
        <v>3</v>
      </c>
      <c r="I38" s="124"/>
    </row>
    <row r="39" s="67" customFormat="1" ht="23.25" customHeight="1" spans="1:9">
      <c r="A39" s="74"/>
      <c r="B39" s="105"/>
      <c r="C39" s="74"/>
      <c r="D39" s="106" t="s">
        <v>91</v>
      </c>
      <c r="E39" s="74" t="s">
        <v>92</v>
      </c>
      <c r="F39" s="92">
        <v>0.2231</v>
      </c>
      <c r="G39" s="93">
        <v>2</v>
      </c>
      <c r="H39" s="93">
        <f t="shared" si="3"/>
        <v>2</v>
      </c>
      <c r="I39" s="124"/>
    </row>
    <row r="40" s="67" customFormat="1" ht="23.25" customHeight="1" spans="1:9">
      <c r="A40" s="74"/>
      <c r="B40" s="105"/>
      <c r="C40" s="74"/>
      <c r="D40" s="106" t="s">
        <v>93</v>
      </c>
      <c r="E40" s="74" t="s">
        <v>63</v>
      </c>
      <c r="F40" s="92">
        <v>0.9865</v>
      </c>
      <c r="G40" s="93">
        <v>2</v>
      </c>
      <c r="H40" s="93">
        <f t="shared" si="3"/>
        <v>2</v>
      </c>
      <c r="I40" s="124"/>
    </row>
    <row r="41" s="67" customFormat="1" ht="23.25" customHeight="1" spans="1:9">
      <c r="A41" s="74"/>
      <c r="B41" s="105"/>
      <c r="C41" s="74"/>
      <c r="D41" s="106" t="s">
        <v>94</v>
      </c>
      <c r="E41" s="74" t="s">
        <v>95</v>
      </c>
      <c r="F41" s="99">
        <v>1</v>
      </c>
      <c r="G41" s="93">
        <v>2</v>
      </c>
      <c r="H41" s="93">
        <f t="shared" si="3"/>
        <v>2</v>
      </c>
      <c r="I41" s="124"/>
    </row>
    <row r="42" s="67" customFormat="1" ht="23.25" customHeight="1" spans="1:9">
      <c r="A42" s="74"/>
      <c r="B42" s="105"/>
      <c r="C42" s="89" t="s">
        <v>96</v>
      </c>
      <c r="D42" s="107" t="s">
        <v>97</v>
      </c>
      <c r="E42" s="108" t="s">
        <v>98</v>
      </c>
      <c r="F42" s="99">
        <v>1</v>
      </c>
      <c r="G42" s="93">
        <v>1</v>
      </c>
      <c r="H42" s="93">
        <f t="shared" si="3"/>
        <v>1</v>
      </c>
      <c r="I42" s="124"/>
    </row>
    <row r="43" s="67" customFormat="1" ht="23.25" customHeight="1" spans="1:9">
      <c r="A43" s="74"/>
      <c r="B43" s="109"/>
      <c r="C43" s="96"/>
      <c r="D43" s="107" t="s">
        <v>99</v>
      </c>
      <c r="E43" s="108" t="s">
        <v>100</v>
      </c>
      <c r="F43" s="99">
        <v>1</v>
      </c>
      <c r="G43" s="93">
        <v>1</v>
      </c>
      <c r="H43" s="93">
        <f t="shared" si="3"/>
        <v>1</v>
      </c>
      <c r="I43" s="124"/>
    </row>
    <row r="44" s="67" customFormat="1" ht="23.25" customHeight="1" spans="1:9">
      <c r="A44" s="74"/>
      <c r="B44" s="110" t="s">
        <v>101</v>
      </c>
      <c r="C44" s="100" t="s">
        <v>102</v>
      </c>
      <c r="D44" s="90" t="s">
        <v>103</v>
      </c>
      <c r="E44" s="108" t="s">
        <v>104</v>
      </c>
      <c r="F44" s="99">
        <v>1</v>
      </c>
      <c r="G44" s="93">
        <v>3</v>
      </c>
      <c r="H44" s="93">
        <f t="shared" si="3"/>
        <v>3</v>
      </c>
      <c r="I44" s="124"/>
    </row>
    <row r="45" s="67" customFormat="1" ht="23.25" customHeight="1" spans="1:9">
      <c r="A45" s="74"/>
      <c r="B45" s="94"/>
      <c r="C45" s="101" t="s">
        <v>105</v>
      </c>
      <c r="D45" s="90" t="s">
        <v>106</v>
      </c>
      <c r="E45" s="108" t="s">
        <v>104</v>
      </c>
      <c r="F45" s="99">
        <v>1</v>
      </c>
      <c r="G45" s="93">
        <v>3.5</v>
      </c>
      <c r="H45" s="93">
        <f t="shared" si="3"/>
        <v>3.5</v>
      </c>
      <c r="I45" s="124"/>
    </row>
    <row r="46" s="67" customFormat="1" ht="23.25" customHeight="1" spans="1:9">
      <c r="A46" s="74"/>
      <c r="B46" s="94"/>
      <c r="C46" s="89" t="s">
        <v>107</v>
      </c>
      <c r="D46" s="111" t="s">
        <v>108</v>
      </c>
      <c r="E46" s="108" t="s">
        <v>104</v>
      </c>
      <c r="F46" s="99">
        <v>1</v>
      </c>
      <c r="G46" s="93">
        <v>3.5</v>
      </c>
      <c r="H46" s="93">
        <f t="shared" si="3"/>
        <v>3.5</v>
      </c>
      <c r="I46" s="124"/>
    </row>
    <row r="47" s="67" customFormat="1" ht="23.25" customHeight="1" spans="1:9">
      <c r="A47" s="74"/>
      <c r="B47" s="74" t="s">
        <v>109</v>
      </c>
      <c r="C47" s="70" t="s">
        <v>109</v>
      </c>
      <c r="D47" s="111" t="s">
        <v>110</v>
      </c>
      <c r="E47" s="74" t="s">
        <v>111</v>
      </c>
      <c r="F47" s="99">
        <v>0.96</v>
      </c>
      <c r="G47" s="93">
        <v>10</v>
      </c>
      <c r="H47" s="93">
        <f t="shared" si="3"/>
        <v>10</v>
      </c>
      <c r="I47" s="124"/>
    </row>
    <row r="48" s="67" customFormat="1" ht="23.25" customHeight="1" spans="1:9">
      <c r="A48" s="112" t="s">
        <v>112</v>
      </c>
      <c r="B48" s="113"/>
      <c r="C48" s="113"/>
      <c r="D48" s="113"/>
      <c r="E48" s="113"/>
      <c r="F48" s="113"/>
      <c r="G48" s="114">
        <f>SUM(G12:G47)+H4</f>
        <v>100</v>
      </c>
      <c r="H48" s="115">
        <f>SUM(H12:H47)+I4</f>
        <v>90.5098455662513</v>
      </c>
      <c r="I48" s="124"/>
    </row>
    <row r="49" s="67" customFormat="1" ht="23.25" customHeight="1" spans="1:9">
      <c r="A49" s="116" t="s">
        <v>113</v>
      </c>
      <c r="B49" s="117"/>
      <c r="C49" s="117"/>
      <c r="D49" s="117"/>
      <c r="E49" s="117"/>
      <c r="F49" s="117"/>
      <c r="G49" s="117"/>
      <c r="H49" s="117"/>
      <c r="I49" s="125"/>
    </row>
    <row r="50" s="67" customFormat="1" ht="13.5"/>
    <row r="51" s="67" customFormat="1" ht="13.5"/>
    <row r="52" s="67" customFormat="1" ht="13.5"/>
    <row r="53" s="67" customFormat="1" ht="13.5"/>
    <row r="54" s="67" customFormat="1" spans="16379:16381">
      <c r="XEY54" s="68"/>
      <c r="XEZ54" s="68"/>
      <c r="XFA54" s="68"/>
    </row>
  </sheetData>
  <mergeCells count="27">
    <mergeCell ref="A1:I1"/>
    <mergeCell ref="B2:I2"/>
    <mergeCell ref="F3:G3"/>
    <mergeCell ref="F4:G4"/>
    <mergeCell ref="F5:G5"/>
    <mergeCell ref="F6:G6"/>
    <mergeCell ref="B7:D7"/>
    <mergeCell ref="E7:I7"/>
    <mergeCell ref="B8:D8"/>
    <mergeCell ref="E8:I8"/>
    <mergeCell ref="B9:D9"/>
    <mergeCell ref="E9:I9"/>
    <mergeCell ref="B10:D10"/>
    <mergeCell ref="E10:I10"/>
    <mergeCell ref="A48:F48"/>
    <mergeCell ref="A49:I49"/>
    <mergeCell ref="A3:A6"/>
    <mergeCell ref="A7:A10"/>
    <mergeCell ref="A11:A47"/>
    <mergeCell ref="B12:B21"/>
    <mergeCell ref="B22:B43"/>
    <mergeCell ref="B44:B46"/>
    <mergeCell ref="C12:C15"/>
    <mergeCell ref="C16:C17"/>
    <mergeCell ref="C22:C36"/>
    <mergeCell ref="C37:C41"/>
    <mergeCell ref="C42:C4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U8" sqref="U8"/>
    </sheetView>
  </sheetViews>
  <sheetFormatPr defaultColWidth="9" defaultRowHeight="13.5"/>
  <cols>
    <col min="1" max="1" width="5.25833333333333" customWidth="1"/>
    <col min="3" max="3" width="15.5416666666667"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10.2583333333333" customWidth="1"/>
    <col min="14" max="14" width="14.925" customWidth="1"/>
  </cols>
  <sheetData>
    <row r="1" ht="57" customHeight="1" spans="1:14">
      <c r="A1" s="27" t="s">
        <v>114</v>
      </c>
      <c r="B1" s="27"/>
      <c r="C1" s="27"/>
      <c r="D1" s="27"/>
      <c r="E1" s="27"/>
      <c r="F1" s="27"/>
      <c r="G1" s="27"/>
      <c r="H1" s="27"/>
      <c r="I1" s="27"/>
      <c r="J1" s="27"/>
      <c r="K1" s="27"/>
      <c r="L1" s="27"/>
      <c r="M1" s="27"/>
      <c r="N1" s="27"/>
    </row>
    <row r="2" ht="15" customHeight="1" spans="1:14">
      <c r="A2" s="28" t="s">
        <v>115</v>
      </c>
      <c r="B2" s="28"/>
      <c r="C2" s="28" t="s">
        <v>116</v>
      </c>
      <c r="D2" s="28"/>
      <c r="E2" s="28"/>
      <c r="F2" s="28"/>
      <c r="G2" s="28"/>
      <c r="H2" s="28"/>
      <c r="I2" s="28"/>
      <c r="J2" s="28"/>
      <c r="K2" s="28"/>
      <c r="L2" s="28"/>
      <c r="M2" s="28"/>
      <c r="N2" s="28"/>
    </row>
    <row r="3" ht="15" customHeight="1" spans="1:14">
      <c r="A3" s="28" t="s">
        <v>117</v>
      </c>
      <c r="B3" s="28"/>
      <c r="C3" s="28" t="s">
        <v>118</v>
      </c>
      <c r="D3" s="28"/>
      <c r="E3" s="28"/>
      <c r="F3" s="28"/>
      <c r="G3" s="28"/>
      <c r="H3" s="46" t="s">
        <v>119</v>
      </c>
      <c r="I3" s="46"/>
      <c r="J3" s="28" t="s">
        <v>2</v>
      </c>
      <c r="K3" s="28"/>
      <c r="L3" s="28"/>
      <c r="M3" s="28"/>
      <c r="N3" s="28"/>
    </row>
    <row r="4" ht="15" customHeight="1" spans="1:14">
      <c r="A4" s="28" t="s">
        <v>120</v>
      </c>
      <c r="B4" s="28"/>
      <c r="C4" s="28"/>
      <c r="D4" s="28"/>
      <c r="E4" s="28" t="s">
        <v>4</v>
      </c>
      <c r="F4" s="28" t="s">
        <v>121</v>
      </c>
      <c r="G4" s="28"/>
      <c r="H4" s="28" t="s">
        <v>122</v>
      </c>
      <c r="I4" s="28"/>
      <c r="J4" s="28" t="s">
        <v>8</v>
      </c>
      <c r="K4" s="28"/>
      <c r="L4" s="28" t="s">
        <v>123</v>
      </c>
      <c r="M4" s="28"/>
      <c r="N4" s="28" t="s">
        <v>9</v>
      </c>
    </row>
    <row r="5" ht="15" customHeight="1" spans="1:14">
      <c r="A5" s="28"/>
      <c r="B5" s="28"/>
      <c r="C5" s="28"/>
      <c r="D5" s="28"/>
      <c r="E5" s="28"/>
      <c r="F5" s="28"/>
      <c r="G5" s="28"/>
      <c r="H5" s="28"/>
      <c r="I5" s="28"/>
      <c r="J5" s="28"/>
      <c r="K5" s="28"/>
      <c r="L5" s="28"/>
      <c r="M5" s="28"/>
      <c r="N5" s="28"/>
    </row>
    <row r="6" ht="15" customHeight="1" spans="1:14">
      <c r="A6" s="28"/>
      <c r="B6" s="28"/>
      <c r="C6" s="29" t="s">
        <v>124</v>
      </c>
      <c r="D6" s="29"/>
      <c r="E6" s="47">
        <f t="shared" ref="E6:H6" si="0">E7</f>
        <v>417.91</v>
      </c>
      <c r="F6" s="47">
        <f t="shared" si="0"/>
        <v>525.28</v>
      </c>
      <c r="G6" s="47"/>
      <c r="H6" s="47">
        <f t="shared" si="0"/>
        <v>121.81</v>
      </c>
      <c r="I6" s="47"/>
      <c r="J6" s="47">
        <v>10</v>
      </c>
      <c r="K6" s="47"/>
      <c r="L6" s="21">
        <f>H6/F6</f>
        <v>0.231895370088334</v>
      </c>
      <c r="M6" s="21"/>
      <c r="N6" s="47">
        <f>J6*L6</f>
        <v>2.31895370088334</v>
      </c>
    </row>
    <row r="7" ht="15" customHeight="1" spans="1:14">
      <c r="A7" s="28"/>
      <c r="B7" s="28"/>
      <c r="C7" s="28" t="s">
        <v>125</v>
      </c>
      <c r="D7" s="28"/>
      <c r="E7" s="47">
        <v>417.91</v>
      </c>
      <c r="F7" s="47">
        <f>417.91+80+27.37</f>
        <v>525.28</v>
      </c>
      <c r="G7" s="47"/>
      <c r="H7" s="47">
        <f>94.44+27.37</f>
        <v>121.81</v>
      </c>
      <c r="I7" s="47"/>
      <c r="J7" s="47" t="s">
        <v>12</v>
      </c>
      <c r="K7" s="47"/>
      <c r="L7" s="21">
        <f>H7/F7</f>
        <v>0.231895370088334</v>
      </c>
      <c r="M7" s="21"/>
      <c r="N7" s="28" t="s">
        <v>12</v>
      </c>
    </row>
    <row r="8" customFormat="1" ht="15" customHeight="1" spans="1:14">
      <c r="A8" s="28"/>
      <c r="B8" s="28"/>
      <c r="C8" s="48" t="s">
        <v>126</v>
      </c>
      <c r="D8" s="49"/>
      <c r="E8" s="28"/>
      <c r="F8" s="48"/>
      <c r="G8" s="49"/>
      <c r="H8" s="48"/>
      <c r="I8" s="49"/>
      <c r="J8" s="28" t="s">
        <v>12</v>
      </c>
      <c r="K8" s="28"/>
      <c r="L8" s="28"/>
      <c r="M8" s="28"/>
      <c r="N8" s="28" t="s">
        <v>12</v>
      </c>
    </row>
    <row r="9" customFormat="1" ht="15" customHeight="1" spans="1:14">
      <c r="A9" s="28"/>
      <c r="B9" s="28"/>
      <c r="C9" s="28" t="s">
        <v>127</v>
      </c>
      <c r="D9" s="28"/>
      <c r="E9" s="28"/>
      <c r="F9" s="28"/>
      <c r="G9" s="28"/>
      <c r="H9" s="28"/>
      <c r="I9" s="28"/>
      <c r="J9" s="28" t="s">
        <v>12</v>
      </c>
      <c r="K9" s="28"/>
      <c r="L9" s="28"/>
      <c r="M9" s="28"/>
      <c r="N9" s="28" t="s">
        <v>12</v>
      </c>
    </row>
    <row r="10" customFormat="1" ht="15" customHeight="1" spans="1:14">
      <c r="A10" s="28"/>
      <c r="B10" s="28"/>
      <c r="C10" s="28" t="s">
        <v>128</v>
      </c>
      <c r="D10" s="28"/>
      <c r="E10" s="28"/>
      <c r="F10" s="28"/>
      <c r="G10" s="28"/>
      <c r="H10" s="28"/>
      <c r="I10" s="28"/>
      <c r="J10" s="28" t="s">
        <v>12</v>
      </c>
      <c r="K10" s="28"/>
      <c r="L10" s="28"/>
      <c r="M10" s="28"/>
      <c r="N10" s="28" t="s">
        <v>12</v>
      </c>
    </row>
    <row r="11" ht="15" customHeight="1" spans="1:14">
      <c r="A11" s="28" t="s">
        <v>129</v>
      </c>
      <c r="B11" s="28" t="s">
        <v>15</v>
      </c>
      <c r="C11" s="28"/>
      <c r="D11" s="28"/>
      <c r="E11" s="28"/>
      <c r="F11" s="28"/>
      <c r="G11" s="28"/>
      <c r="H11" s="28" t="s">
        <v>130</v>
      </c>
      <c r="I11" s="28"/>
      <c r="J11" s="28"/>
      <c r="K11" s="28"/>
      <c r="L11" s="28"/>
      <c r="M11" s="28"/>
      <c r="N11" s="28"/>
    </row>
    <row r="12" ht="96" customHeight="1" spans="1:14">
      <c r="A12" s="28"/>
      <c r="B12" s="50" t="s">
        <v>131</v>
      </c>
      <c r="C12" s="50"/>
      <c r="D12" s="50"/>
      <c r="E12" s="50"/>
      <c r="F12" s="50"/>
      <c r="G12" s="50"/>
      <c r="H12" s="50" t="s">
        <v>132</v>
      </c>
      <c r="I12" s="50"/>
      <c r="J12" s="50"/>
      <c r="K12" s="50"/>
      <c r="L12" s="50"/>
      <c r="M12" s="50"/>
      <c r="N12" s="50"/>
    </row>
    <row r="13" ht="30.95" customHeight="1" spans="1:14">
      <c r="A13" s="51" t="s">
        <v>133</v>
      </c>
      <c r="B13" s="28" t="s">
        <v>24</v>
      </c>
      <c r="C13" s="28" t="s">
        <v>25</v>
      </c>
      <c r="D13" s="28" t="s">
        <v>26</v>
      </c>
      <c r="E13" s="28"/>
      <c r="F13" s="28"/>
      <c r="G13" s="28" t="s">
        <v>27</v>
      </c>
      <c r="H13" s="28" t="s">
        <v>28</v>
      </c>
      <c r="I13" s="28" t="s">
        <v>8</v>
      </c>
      <c r="J13" s="28"/>
      <c r="K13" s="28" t="s">
        <v>9</v>
      </c>
      <c r="L13" s="28"/>
      <c r="M13" s="28" t="s">
        <v>29</v>
      </c>
      <c r="N13" s="28"/>
    </row>
    <row r="14" ht="15" customHeight="1" spans="1:14">
      <c r="A14" s="51"/>
      <c r="B14" s="48" t="s">
        <v>134</v>
      </c>
      <c r="C14" s="28" t="s">
        <v>135</v>
      </c>
      <c r="D14" s="52" t="s">
        <v>136</v>
      </c>
      <c r="E14" s="53"/>
      <c r="F14" s="53"/>
      <c r="G14" s="54">
        <v>1</v>
      </c>
      <c r="H14" s="54">
        <v>1</v>
      </c>
      <c r="I14" s="55">
        <v>3.5</v>
      </c>
      <c r="J14" s="55"/>
      <c r="K14" s="55">
        <f t="shared" ref="K14:K21" si="1">I14</f>
        <v>3.5</v>
      </c>
      <c r="L14" s="55"/>
      <c r="M14" s="28"/>
      <c r="N14" s="28"/>
    </row>
    <row r="15" ht="15" customHeight="1" spans="1:14">
      <c r="A15" s="51"/>
      <c r="B15" s="48"/>
      <c r="C15" s="28"/>
      <c r="D15" s="52" t="s">
        <v>137</v>
      </c>
      <c r="E15" s="53"/>
      <c r="F15" s="53"/>
      <c r="G15" s="55" t="s">
        <v>138</v>
      </c>
      <c r="H15" s="54">
        <v>0.93</v>
      </c>
      <c r="I15" s="55">
        <v>3.5</v>
      </c>
      <c r="J15" s="55"/>
      <c r="K15" s="55">
        <f t="shared" si="1"/>
        <v>3.5</v>
      </c>
      <c r="L15" s="55"/>
      <c r="M15" s="28"/>
      <c r="N15" s="28"/>
    </row>
    <row r="16" ht="15" customHeight="1" spans="1:14">
      <c r="A16" s="51"/>
      <c r="B16" s="48"/>
      <c r="C16" s="28"/>
      <c r="D16" s="52" t="s">
        <v>139</v>
      </c>
      <c r="E16" s="53"/>
      <c r="F16" s="53"/>
      <c r="G16" s="55">
        <v>1</v>
      </c>
      <c r="H16" s="55">
        <v>1</v>
      </c>
      <c r="I16" s="55">
        <v>3.5</v>
      </c>
      <c r="J16" s="55"/>
      <c r="K16" s="55">
        <f t="shared" si="1"/>
        <v>3.5</v>
      </c>
      <c r="L16" s="55"/>
      <c r="M16" s="28"/>
      <c r="N16" s="28"/>
    </row>
    <row r="17" ht="15" customHeight="1" spans="1:14">
      <c r="A17" s="51"/>
      <c r="B17" s="48"/>
      <c r="C17" s="28"/>
      <c r="D17" s="52" t="s">
        <v>140</v>
      </c>
      <c r="E17" s="53"/>
      <c r="F17" s="53"/>
      <c r="G17" s="54">
        <v>1</v>
      </c>
      <c r="H17" s="54">
        <v>1</v>
      </c>
      <c r="I17" s="55">
        <v>3.5</v>
      </c>
      <c r="J17" s="55"/>
      <c r="K17" s="55">
        <f t="shared" si="1"/>
        <v>3.5</v>
      </c>
      <c r="L17" s="55"/>
      <c r="M17" s="28"/>
      <c r="N17" s="28"/>
    </row>
    <row r="18" ht="15" customHeight="1" spans="1:14">
      <c r="A18" s="51"/>
      <c r="B18" s="28"/>
      <c r="C18" s="56" t="s">
        <v>141</v>
      </c>
      <c r="D18" s="53" t="s">
        <v>142</v>
      </c>
      <c r="E18" s="53"/>
      <c r="F18" s="53"/>
      <c r="G18" s="54">
        <v>1</v>
      </c>
      <c r="H18" s="54">
        <v>1</v>
      </c>
      <c r="I18" s="55">
        <v>4</v>
      </c>
      <c r="J18" s="55"/>
      <c r="K18" s="55">
        <f t="shared" si="1"/>
        <v>4</v>
      </c>
      <c r="L18" s="55"/>
      <c r="M18" s="28"/>
      <c r="N18" s="28"/>
    </row>
    <row r="19" ht="15" customHeight="1" spans="1:14">
      <c r="A19" s="51"/>
      <c r="B19" s="28"/>
      <c r="C19" s="57"/>
      <c r="D19" s="53" t="s">
        <v>143</v>
      </c>
      <c r="E19" s="53"/>
      <c r="F19" s="53"/>
      <c r="G19" s="54">
        <v>1</v>
      </c>
      <c r="H19" s="54">
        <v>1</v>
      </c>
      <c r="I19" s="55">
        <v>4</v>
      </c>
      <c r="J19" s="55"/>
      <c r="K19" s="55">
        <f t="shared" si="1"/>
        <v>4</v>
      </c>
      <c r="L19" s="55"/>
      <c r="M19" s="28"/>
      <c r="N19" s="28"/>
    </row>
    <row r="20" ht="15" customHeight="1" spans="1:14">
      <c r="A20" s="51"/>
      <c r="B20" s="28"/>
      <c r="C20" s="57"/>
      <c r="D20" s="53" t="s">
        <v>144</v>
      </c>
      <c r="E20" s="53"/>
      <c r="F20" s="53"/>
      <c r="G20" s="54">
        <v>1</v>
      </c>
      <c r="H20" s="54">
        <v>1</v>
      </c>
      <c r="I20" s="55">
        <v>4</v>
      </c>
      <c r="J20" s="55"/>
      <c r="K20" s="55">
        <f t="shared" si="1"/>
        <v>4</v>
      </c>
      <c r="L20" s="55"/>
      <c r="M20" s="55"/>
      <c r="N20" s="55"/>
    </row>
    <row r="21" ht="15" customHeight="1" spans="1:14">
      <c r="A21" s="51"/>
      <c r="B21" s="28"/>
      <c r="C21" s="58"/>
      <c r="D21" s="53" t="s">
        <v>145</v>
      </c>
      <c r="E21" s="53"/>
      <c r="F21" s="53"/>
      <c r="G21" s="55" t="s">
        <v>146</v>
      </c>
      <c r="H21" s="59">
        <v>0.8746</v>
      </c>
      <c r="I21" s="55">
        <v>4</v>
      </c>
      <c r="J21" s="55"/>
      <c r="K21" s="55">
        <f t="shared" si="1"/>
        <v>4</v>
      </c>
      <c r="L21" s="55"/>
      <c r="M21" s="35"/>
      <c r="N21" s="35"/>
    </row>
    <row r="22" ht="15" customHeight="1" spans="1:14">
      <c r="A22" s="51"/>
      <c r="B22" s="28"/>
      <c r="C22" s="56" t="s">
        <v>147</v>
      </c>
      <c r="D22" s="53" t="s">
        <v>148</v>
      </c>
      <c r="E22" s="53"/>
      <c r="F22" s="53"/>
      <c r="G22" s="55" t="s">
        <v>80</v>
      </c>
      <c r="H22" s="54">
        <v>1</v>
      </c>
      <c r="I22" s="55">
        <v>4</v>
      </c>
      <c r="J22" s="55"/>
      <c r="K22" s="55">
        <v>4</v>
      </c>
      <c r="L22" s="55"/>
      <c r="M22" s="55"/>
      <c r="N22" s="55"/>
    </row>
    <row r="23" ht="15" customHeight="1" spans="1:14">
      <c r="A23" s="51"/>
      <c r="B23" s="28"/>
      <c r="C23" s="57"/>
      <c r="D23" s="53" t="s">
        <v>149</v>
      </c>
      <c r="E23" s="53"/>
      <c r="F23" s="53"/>
      <c r="G23" s="54">
        <v>1</v>
      </c>
      <c r="H23" s="55">
        <v>100</v>
      </c>
      <c r="I23" s="55">
        <v>4</v>
      </c>
      <c r="J23" s="55"/>
      <c r="K23" s="55">
        <v>4</v>
      </c>
      <c r="L23" s="55"/>
      <c r="M23" s="55"/>
      <c r="N23" s="55"/>
    </row>
    <row r="24" ht="15" customHeight="1" spans="1:14">
      <c r="A24" s="51"/>
      <c r="B24" s="28"/>
      <c r="C24" s="57"/>
      <c r="D24" s="53" t="s">
        <v>150</v>
      </c>
      <c r="E24" s="53"/>
      <c r="F24" s="53"/>
      <c r="G24" s="55" t="s">
        <v>80</v>
      </c>
      <c r="H24" s="54">
        <v>1</v>
      </c>
      <c r="I24" s="55">
        <v>4</v>
      </c>
      <c r="J24" s="55"/>
      <c r="K24" s="55">
        <v>4</v>
      </c>
      <c r="L24" s="55"/>
      <c r="M24" s="55"/>
      <c r="N24" s="55"/>
    </row>
    <row r="25" ht="15" customHeight="1" spans="1:14">
      <c r="A25" s="51"/>
      <c r="B25" s="28"/>
      <c r="C25" s="58"/>
      <c r="D25" s="60" t="s">
        <v>151</v>
      </c>
      <c r="E25" s="61"/>
      <c r="F25" s="52"/>
      <c r="G25" s="55" t="s">
        <v>80</v>
      </c>
      <c r="H25" s="54">
        <v>1</v>
      </c>
      <c r="I25" s="55">
        <v>4</v>
      </c>
      <c r="J25" s="55"/>
      <c r="K25" s="55">
        <v>4</v>
      </c>
      <c r="L25" s="55"/>
      <c r="M25" s="55"/>
      <c r="N25" s="55"/>
    </row>
    <row r="26" ht="15" customHeight="1" spans="1:14">
      <c r="A26" s="51"/>
      <c r="B26" s="28"/>
      <c r="C26" s="28" t="s">
        <v>152</v>
      </c>
      <c r="D26" s="53" t="s">
        <v>153</v>
      </c>
      <c r="E26" s="53"/>
      <c r="F26" s="53"/>
      <c r="G26" s="55" t="s">
        <v>84</v>
      </c>
      <c r="H26" s="54">
        <v>1</v>
      </c>
      <c r="I26" s="55">
        <v>4</v>
      </c>
      <c r="J26" s="55"/>
      <c r="K26" s="55">
        <v>4</v>
      </c>
      <c r="L26" s="55"/>
      <c r="M26" s="28"/>
      <c r="N26" s="28"/>
    </row>
    <row r="27" ht="43" customHeight="1" spans="1:14">
      <c r="A27" s="51"/>
      <c r="B27" s="28" t="s">
        <v>154</v>
      </c>
      <c r="C27" s="28" t="s">
        <v>155</v>
      </c>
      <c r="D27" s="53" t="s">
        <v>156</v>
      </c>
      <c r="E27" s="53"/>
      <c r="F27" s="53"/>
      <c r="G27" s="55" t="s">
        <v>157</v>
      </c>
      <c r="H27" s="59">
        <v>0.1975</v>
      </c>
      <c r="I27" s="55">
        <v>4</v>
      </c>
      <c r="J27" s="55"/>
      <c r="K27" s="55">
        <v>2.63</v>
      </c>
      <c r="L27" s="55"/>
      <c r="M27" s="23" t="s">
        <v>88</v>
      </c>
      <c r="N27" s="23"/>
    </row>
    <row r="28" ht="15" customHeight="1" spans="1:14">
      <c r="A28" s="51"/>
      <c r="B28" s="28"/>
      <c r="C28" s="28" t="s">
        <v>158</v>
      </c>
      <c r="D28" s="53" t="s">
        <v>159</v>
      </c>
      <c r="E28" s="53"/>
      <c r="F28" s="53"/>
      <c r="G28" s="55" t="s">
        <v>160</v>
      </c>
      <c r="H28" s="59">
        <v>0.5554</v>
      </c>
      <c r="I28" s="55">
        <v>6</v>
      </c>
      <c r="J28" s="55"/>
      <c r="K28" s="55">
        <f t="shared" ref="K28:K33" si="2">I28</f>
        <v>6</v>
      </c>
      <c r="L28" s="55"/>
      <c r="M28" s="35"/>
      <c r="N28" s="35"/>
    </row>
    <row r="29" ht="15" customHeight="1" spans="1:14">
      <c r="A29" s="51"/>
      <c r="B29" s="28"/>
      <c r="C29" s="28"/>
      <c r="D29" s="53" t="s">
        <v>161</v>
      </c>
      <c r="E29" s="53"/>
      <c r="F29" s="53"/>
      <c r="G29" s="55" t="s">
        <v>162</v>
      </c>
      <c r="H29" s="54">
        <v>1</v>
      </c>
      <c r="I29" s="55">
        <v>6</v>
      </c>
      <c r="J29" s="55"/>
      <c r="K29" s="55">
        <f t="shared" si="2"/>
        <v>6</v>
      </c>
      <c r="L29" s="55"/>
      <c r="M29" s="28"/>
      <c r="N29" s="28"/>
    </row>
    <row r="30" ht="15" customHeight="1" spans="1:14">
      <c r="A30" s="51"/>
      <c r="B30" s="28"/>
      <c r="C30" s="28" t="s">
        <v>163</v>
      </c>
      <c r="D30" s="53" t="s">
        <v>164</v>
      </c>
      <c r="E30" s="53"/>
      <c r="F30" s="53"/>
      <c r="G30" s="55" t="s">
        <v>44</v>
      </c>
      <c r="H30" s="54">
        <v>1</v>
      </c>
      <c r="I30" s="55">
        <v>7</v>
      </c>
      <c r="J30" s="55"/>
      <c r="K30" s="55">
        <f t="shared" si="2"/>
        <v>7</v>
      </c>
      <c r="L30" s="55"/>
      <c r="M30" s="28"/>
      <c r="N30" s="28"/>
    </row>
    <row r="31" ht="15" customHeight="1" spans="1:14">
      <c r="A31" s="51"/>
      <c r="B31" s="28"/>
      <c r="C31" s="28"/>
      <c r="D31" s="53" t="s">
        <v>165</v>
      </c>
      <c r="E31" s="53"/>
      <c r="F31" s="53"/>
      <c r="G31" s="55" t="s">
        <v>44</v>
      </c>
      <c r="H31" s="54">
        <v>1</v>
      </c>
      <c r="I31" s="55">
        <v>7</v>
      </c>
      <c r="J31" s="55"/>
      <c r="K31" s="55">
        <f t="shared" si="2"/>
        <v>7</v>
      </c>
      <c r="L31" s="55"/>
      <c r="M31" s="28"/>
      <c r="N31" s="28"/>
    </row>
    <row r="32" ht="15" customHeight="1" spans="1:14">
      <c r="A32" s="51"/>
      <c r="B32" s="28" t="s">
        <v>166</v>
      </c>
      <c r="C32" s="28" t="s">
        <v>167</v>
      </c>
      <c r="D32" s="53" t="s">
        <v>168</v>
      </c>
      <c r="E32" s="53"/>
      <c r="F32" s="53"/>
      <c r="G32" s="55" t="s">
        <v>95</v>
      </c>
      <c r="H32" s="54">
        <v>0.93</v>
      </c>
      <c r="I32" s="55">
        <v>5</v>
      </c>
      <c r="J32" s="55"/>
      <c r="K32" s="55">
        <f t="shared" si="2"/>
        <v>5</v>
      </c>
      <c r="L32" s="55"/>
      <c r="M32" s="28"/>
      <c r="N32" s="28"/>
    </row>
    <row r="33" ht="15" customHeight="1" spans="1:14">
      <c r="A33" s="51"/>
      <c r="B33" s="28"/>
      <c r="C33" s="28"/>
      <c r="D33" s="53" t="s">
        <v>110</v>
      </c>
      <c r="E33" s="53"/>
      <c r="F33" s="53"/>
      <c r="G33" s="55" t="s">
        <v>169</v>
      </c>
      <c r="H33" s="54">
        <v>0.96</v>
      </c>
      <c r="I33" s="63">
        <v>5</v>
      </c>
      <c r="J33" s="63"/>
      <c r="K33" s="55">
        <f t="shared" si="2"/>
        <v>5</v>
      </c>
      <c r="L33" s="55"/>
      <c r="M33" s="28"/>
      <c r="N33" s="28"/>
    </row>
    <row r="34" ht="15" customHeight="1" spans="1:14">
      <c r="A34" s="62" t="s">
        <v>170</v>
      </c>
      <c r="B34" s="62"/>
      <c r="C34" s="62"/>
      <c r="D34" s="62"/>
      <c r="E34" s="62"/>
      <c r="F34" s="62"/>
      <c r="G34" s="62"/>
      <c r="H34" s="62"/>
      <c r="I34" s="64">
        <f>SUM(I14:J33)+J6</f>
        <v>100</v>
      </c>
      <c r="J34" s="64"/>
      <c r="K34" s="65">
        <f>SUM(K14:L33)+N6</f>
        <v>90.9489537008833</v>
      </c>
      <c r="L34" s="65"/>
      <c r="M34" s="66"/>
      <c r="N34" s="66"/>
    </row>
    <row r="35" spans="1:14">
      <c r="A35" s="40" t="s">
        <v>171</v>
      </c>
      <c r="B35" s="41" t="s">
        <v>100</v>
      </c>
      <c r="C35" s="42"/>
      <c r="D35" s="42"/>
      <c r="E35" s="42"/>
      <c r="F35" s="42"/>
      <c r="G35" s="42"/>
      <c r="H35" s="42"/>
      <c r="I35" s="42"/>
      <c r="J35" s="42"/>
      <c r="K35" s="42"/>
      <c r="L35" s="42"/>
      <c r="M35" s="42"/>
      <c r="N35" s="45"/>
    </row>
  </sheetData>
  <mergeCells count="14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11:A12"/>
    <mergeCell ref="A13:A33"/>
    <mergeCell ref="B14:B26"/>
    <mergeCell ref="B27:B31"/>
    <mergeCell ref="B32:B33"/>
    <mergeCell ref="C14:C17"/>
    <mergeCell ref="C18:C21"/>
    <mergeCell ref="C22:C25"/>
    <mergeCell ref="C28:C29"/>
    <mergeCell ref="C30:C31"/>
    <mergeCell ref="C32:C33"/>
    <mergeCell ref="E4:E5"/>
    <mergeCell ref="N4:N5"/>
    <mergeCell ref="A4:B10"/>
    <mergeCell ref="C4:D5"/>
    <mergeCell ref="F4:G5"/>
    <mergeCell ref="H4:I5"/>
    <mergeCell ref="J4:K5"/>
    <mergeCell ref="L4:M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T21" sqref="T21"/>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7" t="s">
        <v>172</v>
      </c>
      <c r="B1" s="27"/>
      <c r="C1" s="27"/>
      <c r="D1" s="27"/>
      <c r="E1" s="27"/>
      <c r="F1" s="27"/>
      <c r="G1" s="27"/>
      <c r="H1" s="27"/>
      <c r="I1" s="27"/>
      <c r="J1" s="27"/>
      <c r="K1" s="27"/>
      <c r="L1" s="27"/>
      <c r="M1" s="27"/>
      <c r="N1" s="27"/>
    </row>
    <row r="2" ht="15" customHeight="1" spans="1:14">
      <c r="A2" s="28" t="s">
        <v>173</v>
      </c>
      <c r="B2" s="28"/>
      <c r="C2" s="28" t="s">
        <v>174</v>
      </c>
      <c r="D2" s="28"/>
      <c r="E2" s="28"/>
      <c r="F2" s="28"/>
      <c r="G2" s="28"/>
      <c r="H2" s="28"/>
      <c r="I2" s="28"/>
      <c r="J2" s="28"/>
      <c r="K2" s="28"/>
      <c r="L2" s="28"/>
      <c r="M2" s="28"/>
      <c r="N2" s="28"/>
    </row>
    <row r="3" ht="15" customHeight="1" spans="1:14">
      <c r="A3" s="28" t="s">
        <v>175</v>
      </c>
      <c r="B3" s="28"/>
      <c r="C3" s="28" t="s">
        <v>118</v>
      </c>
      <c r="D3" s="28"/>
      <c r="E3" s="28"/>
      <c r="F3" s="28"/>
      <c r="G3" s="28"/>
      <c r="H3" s="28" t="s">
        <v>119</v>
      </c>
      <c r="I3" s="28"/>
      <c r="J3" s="28" t="s">
        <v>2</v>
      </c>
      <c r="K3" s="28"/>
      <c r="L3" s="28"/>
      <c r="M3" s="28"/>
      <c r="N3" s="28"/>
    </row>
    <row r="4" ht="15" customHeight="1" spans="1:14">
      <c r="A4" s="28" t="s">
        <v>120</v>
      </c>
      <c r="B4" s="28"/>
      <c r="C4" s="28"/>
      <c r="D4" s="28"/>
      <c r="E4" s="28" t="s">
        <v>4</v>
      </c>
      <c r="F4" s="28" t="s">
        <v>121</v>
      </c>
      <c r="G4" s="28"/>
      <c r="H4" s="28" t="s">
        <v>122</v>
      </c>
      <c r="I4" s="28"/>
      <c r="J4" s="28" t="s">
        <v>8</v>
      </c>
      <c r="K4" s="28"/>
      <c r="L4" s="28" t="s">
        <v>123</v>
      </c>
      <c r="M4" s="28"/>
      <c r="N4" s="28" t="s">
        <v>9</v>
      </c>
    </row>
    <row r="5" ht="15" customHeight="1" spans="1:14">
      <c r="A5" s="28"/>
      <c r="B5" s="28"/>
      <c r="C5" s="28"/>
      <c r="D5" s="28"/>
      <c r="E5" s="28"/>
      <c r="F5" s="28"/>
      <c r="G5" s="28"/>
      <c r="H5" s="28"/>
      <c r="I5" s="28"/>
      <c r="J5" s="28"/>
      <c r="K5" s="28"/>
      <c r="L5" s="28"/>
      <c r="M5" s="28"/>
      <c r="N5" s="28"/>
    </row>
    <row r="6" ht="15" customHeight="1" spans="1:14">
      <c r="A6" s="28"/>
      <c r="B6" s="28"/>
      <c r="C6" s="29" t="s">
        <v>124</v>
      </c>
      <c r="D6" s="29"/>
      <c r="E6" s="30">
        <f t="shared" ref="E6:H6" si="0">E7+E8</f>
        <v>37.47</v>
      </c>
      <c r="F6" s="30">
        <f t="shared" si="0"/>
        <v>37.47</v>
      </c>
      <c r="G6" s="30"/>
      <c r="H6" s="30">
        <f t="shared" si="0"/>
        <v>37.47</v>
      </c>
      <c r="I6" s="30"/>
      <c r="J6" s="28">
        <v>10</v>
      </c>
      <c r="K6" s="28"/>
      <c r="L6" s="43">
        <f>H6/F6</f>
        <v>1</v>
      </c>
      <c r="M6" s="43"/>
      <c r="N6" s="28">
        <f>J6*L6</f>
        <v>10</v>
      </c>
    </row>
    <row r="7" ht="15" customHeight="1" spans="1:14">
      <c r="A7" s="28"/>
      <c r="B7" s="28"/>
      <c r="C7" s="28" t="s">
        <v>176</v>
      </c>
      <c r="D7" s="28"/>
      <c r="E7" s="30">
        <v>32</v>
      </c>
      <c r="F7" s="30">
        <f>E7</f>
        <v>32</v>
      </c>
      <c r="G7" s="30"/>
      <c r="H7" s="30">
        <f>F7</f>
        <v>32</v>
      </c>
      <c r="I7" s="30"/>
      <c r="J7" s="28" t="s">
        <v>12</v>
      </c>
      <c r="K7" s="28"/>
      <c r="L7" s="28"/>
      <c r="M7" s="28"/>
      <c r="N7" s="28" t="s">
        <v>12</v>
      </c>
    </row>
    <row r="8" ht="15" customHeight="1" spans="1:14">
      <c r="A8" s="28"/>
      <c r="B8" s="28"/>
      <c r="C8" s="28" t="s">
        <v>177</v>
      </c>
      <c r="D8" s="28"/>
      <c r="E8" s="30">
        <v>5.47</v>
      </c>
      <c r="F8" s="30">
        <f>E8</f>
        <v>5.47</v>
      </c>
      <c r="G8" s="30"/>
      <c r="H8" s="30">
        <f>F8</f>
        <v>5.47</v>
      </c>
      <c r="I8" s="30"/>
      <c r="J8" s="28" t="s">
        <v>12</v>
      </c>
      <c r="K8" s="28"/>
      <c r="L8" s="28"/>
      <c r="M8" s="28"/>
      <c r="N8" s="28" t="s">
        <v>12</v>
      </c>
    </row>
    <row r="9" ht="15" customHeight="1" spans="1:14">
      <c r="A9" s="28"/>
      <c r="B9" s="28"/>
      <c r="C9" s="28" t="s">
        <v>178</v>
      </c>
      <c r="D9" s="28"/>
      <c r="E9" s="28"/>
      <c r="F9" s="28"/>
      <c r="G9" s="28"/>
      <c r="H9" s="28"/>
      <c r="I9" s="28"/>
      <c r="J9" s="28" t="s">
        <v>12</v>
      </c>
      <c r="K9" s="28"/>
      <c r="L9" s="28"/>
      <c r="M9" s="28"/>
      <c r="N9" s="28" t="s">
        <v>12</v>
      </c>
    </row>
    <row r="10" ht="15" customHeight="1" spans="1:14">
      <c r="A10" s="28" t="s">
        <v>129</v>
      </c>
      <c r="B10" s="28" t="s">
        <v>15</v>
      </c>
      <c r="C10" s="28"/>
      <c r="D10" s="28"/>
      <c r="E10" s="28"/>
      <c r="F10" s="28"/>
      <c r="G10" s="28"/>
      <c r="H10" s="28" t="s">
        <v>130</v>
      </c>
      <c r="I10" s="28"/>
      <c r="J10" s="28"/>
      <c r="K10" s="28"/>
      <c r="L10" s="28"/>
      <c r="M10" s="28"/>
      <c r="N10" s="28"/>
    </row>
    <row r="11" ht="58" customHeight="1" spans="1:14">
      <c r="A11" s="28"/>
      <c r="B11" s="31" t="s">
        <v>179</v>
      </c>
      <c r="C11" s="31"/>
      <c r="D11" s="31"/>
      <c r="E11" s="31"/>
      <c r="F11" s="31"/>
      <c r="G11" s="31"/>
      <c r="H11" s="31" t="s">
        <v>180</v>
      </c>
      <c r="I11" s="31"/>
      <c r="J11" s="31"/>
      <c r="K11" s="31"/>
      <c r="L11" s="31"/>
      <c r="M11" s="31"/>
      <c r="N11" s="31"/>
    </row>
    <row r="12" ht="18.95" customHeight="1" spans="1:14">
      <c r="A12" s="32" t="s">
        <v>133</v>
      </c>
      <c r="B12" s="33" t="s">
        <v>24</v>
      </c>
      <c r="C12" s="33" t="s">
        <v>25</v>
      </c>
      <c r="D12" s="33" t="s">
        <v>26</v>
      </c>
      <c r="E12" s="33"/>
      <c r="F12" s="33"/>
      <c r="G12" s="33" t="s">
        <v>27</v>
      </c>
      <c r="H12" s="33" t="s">
        <v>28</v>
      </c>
      <c r="I12" s="33" t="s">
        <v>8</v>
      </c>
      <c r="J12" s="33"/>
      <c r="K12" s="33" t="s">
        <v>9</v>
      </c>
      <c r="L12" s="33"/>
      <c r="M12" s="33" t="s">
        <v>29</v>
      </c>
      <c r="N12" s="33"/>
    </row>
    <row r="13" ht="15" customHeight="1" spans="1:14">
      <c r="A13" s="32"/>
      <c r="B13" s="33" t="s">
        <v>134</v>
      </c>
      <c r="C13" s="33" t="s">
        <v>135</v>
      </c>
      <c r="D13" s="34" t="s">
        <v>181</v>
      </c>
      <c r="E13" s="34"/>
      <c r="F13" s="34"/>
      <c r="G13" s="35" t="s">
        <v>182</v>
      </c>
      <c r="H13" s="35" t="s">
        <v>182</v>
      </c>
      <c r="I13" s="35">
        <v>7</v>
      </c>
      <c r="J13" s="35"/>
      <c r="K13" s="35">
        <f>I13</f>
        <v>7</v>
      </c>
      <c r="L13" s="35"/>
      <c r="M13" s="33"/>
      <c r="N13" s="33"/>
    </row>
    <row r="14" ht="15" customHeight="1" spans="1:14">
      <c r="A14" s="32"/>
      <c r="B14" s="33"/>
      <c r="C14" s="33"/>
      <c r="D14" s="34" t="s">
        <v>183</v>
      </c>
      <c r="E14" s="34"/>
      <c r="F14" s="34"/>
      <c r="G14" s="36">
        <v>1</v>
      </c>
      <c r="H14" s="36">
        <v>1</v>
      </c>
      <c r="I14" s="35">
        <v>6</v>
      </c>
      <c r="J14" s="35"/>
      <c r="K14" s="35">
        <f t="shared" ref="K14:K23" si="1">I14</f>
        <v>6</v>
      </c>
      <c r="L14" s="35"/>
      <c r="M14" s="33"/>
      <c r="N14" s="33"/>
    </row>
    <row r="15" ht="15" customHeight="1" spans="1:14">
      <c r="A15" s="32"/>
      <c r="B15" s="33"/>
      <c r="C15" s="33"/>
      <c r="D15" s="34" t="s">
        <v>184</v>
      </c>
      <c r="E15" s="34"/>
      <c r="F15" s="34"/>
      <c r="G15" s="36">
        <v>1</v>
      </c>
      <c r="H15" s="36">
        <v>1</v>
      </c>
      <c r="I15" s="35">
        <v>6</v>
      </c>
      <c r="J15" s="35"/>
      <c r="K15" s="35">
        <f t="shared" si="1"/>
        <v>6</v>
      </c>
      <c r="L15" s="35"/>
      <c r="M15" s="33"/>
      <c r="N15" s="33"/>
    </row>
    <row r="16" ht="15" customHeight="1" spans="1:14">
      <c r="A16" s="32"/>
      <c r="B16" s="33"/>
      <c r="C16" s="33" t="s">
        <v>141</v>
      </c>
      <c r="D16" s="34" t="s">
        <v>185</v>
      </c>
      <c r="E16" s="34"/>
      <c r="F16" s="34"/>
      <c r="G16" s="36">
        <v>1</v>
      </c>
      <c r="H16" s="36">
        <v>1</v>
      </c>
      <c r="I16" s="35">
        <v>6</v>
      </c>
      <c r="J16" s="35"/>
      <c r="K16" s="35">
        <f t="shared" si="1"/>
        <v>6</v>
      </c>
      <c r="L16" s="35"/>
      <c r="M16" s="33"/>
      <c r="N16" s="33"/>
    </row>
    <row r="17" ht="15" customHeight="1" spans="1:14">
      <c r="A17" s="32"/>
      <c r="B17" s="33"/>
      <c r="C17" s="33"/>
      <c r="D17" s="34" t="s">
        <v>186</v>
      </c>
      <c r="E17" s="34"/>
      <c r="F17" s="34"/>
      <c r="G17" s="36">
        <v>1</v>
      </c>
      <c r="H17" s="36">
        <v>1</v>
      </c>
      <c r="I17" s="35">
        <v>6</v>
      </c>
      <c r="J17" s="35"/>
      <c r="K17" s="35">
        <f t="shared" si="1"/>
        <v>6</v>
      </c>
      <c r="L17" s="35"/>
      <c r="M17" s="33"/>
      <c r="N17" s="33"/>
    </row>
    <row r="18" ht="15" customHeight="1" spans="1:14">
      <c r="A18" s="32"/>
      <c r="B18" s="33"/>
      <c r="C18" s="33" t="s">
        <v>147</v>
      </c>
      <c r="D18" s="34" t="s">
        <v>187</v>
      </c>
      <c r="E18" s="34"/>
      <c r="F18" s="34"/>
      <c r="G18" s="35" t="s">
        <v>80</v>
      </c>
      <c r="H18" s="36">
        <v>1</v>
      </c>
      <c r="I18" s="35">
        <v>6</v>
      </c>
      <c r="J18" s="35"/>
      <c r="K18" s="35">
        <f t="shared" si="1"/>
        <v>6</v>
      </c>
      <c r="L18" s="35"/>
      <c r="M18" s="33"/>
      <c r="N18" s="33"/>
    </row>
    <row r="19" ht="15" customHeight="1" spans="1:14">
      <c r="A19" s="32"/>
      <c r="B19" s="33"/>
      <c r="C19" s="33"/>
      <c r="D19" s="34" t="s">
        <v>188</v>
      </c>
      <c r="E19" s="34"/>
      <c r="F19" s="34"/>
      <c r="G19" s="35" t="s">
        <v>80</v>
      </c>
      <c r="H19" s="36">
        <v>1</v>
      </c>
      <c r="I19" s="35">
        <v>6</v>
      </c>
      <c r="J19" s="35"/>
      <c r="K19" s="35">
        <f t="shared" si="1"/>
        <v>6</v>
      </c>
      <c r="L19" s="35"/>
      <c r="M19" s="33"/>
      <c r="N19" s="33"/>
    </row>
    <row r="20" ht="15" customHeight="1" spans="1:14">
      <c r="A20" s="32"/>
      <c r="B20" s="33"/>
      <c r="C20" s="33" t="s">
        <v>152</v>
      </c>
      <c r="D20" s="34" t="s">
        <v>153</v>
      </c>
      <c r="E20" s="34"/>
      <c r="F20" s="34"/>
      <c r="G20" s="35" t="s">
        <v>84</v>
      </c>
      <c r="H20" s="36">
        <v>1</v>
      </c>
      <c r="I20" s="35">
        <v>7</v>
      </c>
      <c r="J20" s="35"/>
      <c r="K20" s="35">
        <f t="shared" si="1"/>
        <v>7</v>
      </c>
      <c r="L20" s="35"/>
      <c r="M20" s="33"/>
      <c r="N20" s="33"/>
    </row>
    <row r="21" ht="15" customHeight="1" spans="1:14">
      <c r="A21" s="32"/>
      <c r="B21" s="37" t="s">
        <v>154</v>
      </c>
      <c r="C21" s="33" t="s">
        <v>158</v>
      </c>
      <c r="D21" s="34" t="s">
        <v>161</v>
      </c>
      <c r="E21" s="34"/>
      <c r="F21" s="34"/>
      <c r="G21" s="35" t="s">
        <v>162</v>
      </c>
      <c r="H21" s="36">
        <v>1</v>
      </c>
      <c r="I21" s="33">
        <v>15</v>
      </c>
      <c r="J21" s="33"/>
      <c r="K21" s="35">
        <f t="shared" si="1"/>
        <v>15</v>
      </c>
      <c r="L21" s="35"/>
      <c r="M21" s="33"/>
      <c r="N21" s="33"/>
    </row>
    <row r="22" ht="15" customHeight="1" spans="1:14">
      <c r="A22" s="32"/>
      <c r="B22" s="38"/>
      <c r="C22" s="33" t="s">
        <v>163</v>
      </c>
      <c r="D22" s="34" t="s">
        <v>165</v>
      </c>
      <c r="E22" s="34"/>
      <c r="F22" s="34"/>
      <c r="G22" s="35" t="s">
        <v>44</v>
      </c>
      <c r="H22" s="36">
        <v>1</v>
      </c>
      <c r="I22" s="33">
        <v>15</v>
      </c>
      <c r="J22" s="33"/>
      <c r="K22" s="35">
        <f t="shared" si="1"/>
        <v>15</v>
      </c>
      <c r="L22" s="35"/>
      <c r="M22" s="33"/>
      <c r="N22" s="33"/>
    </row>
    <row r="23" ht="15" customHeight="1" spans="1:14">
      <c r="A23" s="32"/>
      <c r="B23" s="33" t="s">
        <v>166</v>
      </c>
      <c r="C23" s="33" t="s">
        <v>167</v>
      </c>
      <c r="D23" s="34" t="s">
        <v>168</v>
      </c>
      <c r="E23" s="34"/>
      <c r="F23" s="34"/>
      <c r="G23" s="35" t="s">
        <v>95</v>
      </c>
      <c r="H23" s="36">
        <v>0.93</v>
      </c>
      <c r="I23" s="33">
        <v>10</v>
      </c>
      <c r="J23" s="33"/>
      <c r="K23" s="35">
        <f t="shared" si="1"/>
        <v>10</v>
      </c>
      <c r="L23" s="35"/>
      <c r="M23" s="33"/>
      <c r="N23" s="33"/>
    </row>
    <row r="24" ht="15" customHeight="1" spans="1:14">
      <c r="A24" s="39" t="s">
        <v>170</v>
      </c>
      <c r="B24" s="39"/>
      <c r="C24" s="39"/>
      <c r="D24" s="39"/>
      <c r="E24" s="39"/>
      <c r="F24" s="39"/>
      <c r="G24" s="39"/>
      <c r="H24" s="39"/>
      <c r="I24" s="39">
        <f>SUM(I13:I23)+J6</f>
        <v>100</v>
      </c>
      <c r="J24" s="39"/>
      <c r="K24" s="39">
        <f>SUM(K13:K23)+N6</f>
        <v>100</v>
      </c>
      <c r="L24" s="39"/>
      <c r="M24" s="44"/>
      <c r="N24" s="44"/>
    </row>
    <row r="25" spans="1:14">
      <c r="A25" s="40" t="s">
        <v>171</v>
      </c>
      <c r="B25" s="41" t="s">
        <v>100</v>
      </c>
      <c r="C25" s="42"/>
      <c r="D25" s="42"/>
      <c r="E25" s="42"/>
      <c r="F25" s="42"/>
      <c r="G25" s="42"/>
      <c r="H25" s="42"/>
      <c r="I25" s="42"/>
      <c r="J25" s="42"/>
      <c r="K25" s="42"/>
      <c r="L25" s="42"/>
      <c r="M25" s="42"/>
      <c r="N25" s="45"/>
    </row>
    <row r="26" ht="15.95" customHeight="1"/>
  </sheetData>
  <mergeCells count="9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10:A11"/>
    <mergeCell ref="A12:A23"/>
    <mergeCell ref="B13:B20"/>
    <mergeCell ref="B21:B22"/>
    <mergeCell ref="C13:C15"/>
    <mergeCell ref="C16:C17"/>
    <mergeCell ref="C18:C19"/>
    <mergeCell ref="E4:E5"/>
    <mergeCell ref="N4:N5"/>
    <mergeCell ref="A4:B9"/>
    <mergeCell ref="C4:D5"/>
    <mergeCell ref="F4:G5"/>
    <mergeCell ref="H4:I5"/>
    <mergeCell ref="J4:K5"/>
    <mergeCell ref="L4:M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zoomScale="120" zoomScaleNormal="120" workbookViewId="0">
      <selection activeCell="Q33" sqref="Q33"/>
    </sheetView>
  </sheetViews>
  <sheetFormatPr defaultColWidth="9" defaultRowHeight="13.5"/>
  <cols>
    <col min="1" max="1" width="9.31666666666667" style="1" customWidth="1"/>
    <col min="2" max="2" width="12.0833333333333" style="1" customWidth="1"/>
    <col min="3" max="3" width="14.6" style="1" customWidth="1"/>
    <col min="4" max="4" width="9" style="1"/>
    <col min="5" max="5" width="12.375" style="1" customWidth="1"/>
    <col min="6" max="6" width="2.375" style="1" customWidth="1"/>
    <col min="7" max="7" width="10.875" style="1" customWidth="1"/>
    <col min="8" max="8" width="10.125" style="1" customWidth="1"/>
    <col min="9" max="9" width="6.875" style="1" customWidth="1"/>
    <col min="10" max="10" width="0.875" style="1" customWidth="1"/>
    <col min="11" max="11" width="8" style="1" customWidth="1"/>
    <col min="12" max="12" width="1" style="1" customWidth="1"/>
    <col min="13" max="13" width="8.4" style="1" customWidth="1"/>
    <col min="14" max="14" width="16.6833333333333" style="1" customWidth="1"/>
    <col min="15" max="16384" width="9" style="1"/>
  </cols>
  <sheetData>
    <row r="1" s="1" customFormat="1" ht="42" customHeight="1" spans="1:14">
      <c r="A1" s="2" t="s">
        <v>172</v>
      </c>
      <c r="B1" s="2"/>
      <c r="C1" s="2"/>
      <c r="D1" s="2"/>
      <c r="E1" s="2"/>
      <c r="F1" s="2"/>
      <c r="G1" s="2"/>
      <c r="H1" s="2"/>
      <c r="I1" s="2"/>
      <c r="J1" s="2"/>
      <c r="K1" s="2"/>
      <c r="L1" s="2"/>
      <c r="M1" s="2"/>
      <c r="N1" s="2"/>
    </row>
    <row r="2" s="1" customFormat="1" ht="15" customHeight="1" spans="1:14">
      <c r="A2" s="3" t="s">
        <v>173</v>
      </c>
      <c r="B2" s="3"/>
      <c r="C2" s="3" t="s">
        <v>189</v>
      </c>
      <c r="D2" s="3"/>
      <c r="E2" s="3"/>
      <c r="F2" s="3"/>
      <c r="G2" s="3"/>
      <c r="H2" s="3"/>
      <c r="I2" s="3"/>
      <c r="J2" s="3"/>
      <c r="K2" s="3"/>
      <c r="L2" s="3"/>
      <c r="M2" s="3"/>
      <c r="N2" s="3"/>
    </row>
    <row r="3" s="1" customFormat="1" ht="15" customHeight="1" spans="1:14">
      <c r="A3" s="3" t="s">
        <v>175</v>
      </c>
      <c r="B3" s="3"/>
      <c r="C3" s="3" t="s">
        <v>118</v>
      </c>
      <c r="D3" s="3"/>
      <c r="E3" s="3"/>
      <c r="F3" s="3"/>
      <c r="G3" s="3"/>
      <c r="H3" s="3" t="s">
        <v>119</v>
      </c>
      <c r="I3" s="3"/>
      <c r="J3" s="3" t="s">
        <v>2</v>
      </c>
      <c r="K3" s="3"/>
      <c r="L3" s="3"/>
      <c r="M3" s="3"/>
      <c r="N3" s="3"/>
    </row>
    <row r="4" s="1" customFormat="1" ht="15" customHeight="1" spans="1:14">
      <c r="A4" s="3" t="s">
        <v>120</v>
      </c>
      <c r="B4" s="3"/>
      <c r="C4" s="3"/>
      <c r="D4" s="3"/>
      <c r="E4" s="3" t="s">
        <v>4</v>
      </c>
      <c r="F4" s="3" t="s">
        <v>121</v>
      </c>
      <c r="G4" s="3"/>
      <c r="H4" s="3" t="s">
        <v>122</v>
      </c>
      <c r="I4" s="3"/>
      <c r="J4" s="3" t="s">
        <v>8</v>
      </c>
      <c r="K4" s="3"/>
      <c r="L4" s="3" t="s">
        <v>123</v>
      </c>
      <c r="M4" s="3"/>
      <c r="N4" s="3" t="s">
        <v>9</v>
      </c>
    </row>
    <row r="5" s="1" customFormat="1" ht="15" customHeight="1" spans="1:14">
      <c r="A5" s="3"/>
      <c r="B5" s="3"/>
      <c r="C5" s="3"/>
      <c r="D5" s="3"/>
      <c r="E5" s="3"/>
      <c r="F5" s="3"/>
      <c r="G5" s="3"/>
      <c r="H5" s="3"/>
      <c r="I5" s="3"/>
      <c r="J5" s="3"/>
      <c r="K5" s="3"/>
      <c r="L5" s="3"/>
      <c r="M5" s="3"/>
      <c r="N5" s="3"/>
    </row>
    <row r="6" s="1" customFormat="1" ht="15" customHeight="1" spans="1:14">
      <c r="A6" s="3"/>
      <c r="B6" s="3"/>
      <c r="C6" s="4" t="s">
        <v>124</v>
      </c>
      <c r="D6" s="4"/>
      <c r="E6" s="5">
        <f t="shared" ref="E6:H6" si="0">E7+E8</f>
        <v>130.3</v>
      </c>
      <c r="F6" s="5">
        <f t="shared" si="0"/>
        <v>142.3</v>
      </c>
      <c r="G6" s="5"/>
      <c r="H6" s="5">
        <f t="shared" si="0"/>
        <v>104.71</v>
      </c>
      <c r="I6" s="5"/>
      <c r="J6" s="3">
        <v>10</v>
      </c>
      <c r="K6" s="3"/>
      <c r="L6" s="21">
        <f t="shared" ref="L6:L8" si="1">H6/F6</f>
        <v>0.735839775122979</v>
      </c>
      <c r="M6" s="21"/>
      <c r="N6" s="22">
        <f>L6*J6</f>
        <v>7.35839775122979</v>
      </c>
    </row>
    <row r="7" s="1" customFormat="1" ht="15" customHeight="1" spans="1:14">
      <c r="A7" s="3"/>
      <c r="B7" s="3"/>
      <c r="C7" s="3" t="s">
        <v>176</v>
      </c>
      <c r="D7" s="3"/>
      <c r="E7" s="5">
        <v>118</v>
      </c>
      <c r="F7" s="5">
        <f>118+12</f>
        <v>130</v>
      </c>
      <c r="G7" s="5"/>
      <c r="H7" s="5">
        <f>104.71-12.3</f>
        <v>92.41</v>
      </c>
      <c r="I7" s="5"/>
      <c r="J7" s="3" t="s">
        <v>12</v>
      </c>
      <c r="K7" s="3"/>
      <c r="L7" s="21">
        <f t="shared" si="1"/>
        <v>0.710846153846154</v>
      </c>
      <c r="M7" s="21"/>
      <c r="N7" s="3" t="s">
        <v>12</v>
      </c>
    </row>
    <row r="8" s="1" customFormat="1" ht="15" customHeight="1" spans="1:14">
      <c r="A8" s="3"/>
      <c r="B8" s="3"/>
      <c r="C8" s="3" t="s">
        <v>177</v>
      </c>
      <c r="D8" s="3"/>
      <c r="E8" s="5">
        <v>12.3</v>
      </c>
      <c r="F8" s="5">
        <f>E8</f>
        <v>12.3</v>
      </c>
      <c r="G8" s="5"/>
      <c r="H8" s="5">
        <f>F8</f>
        <v>12.3</v>
      </c>
      <c r="I8" s="5"/>
      <c r="J8" s="3" t="s">
        <v>12</v>
      </c>
      <c r="K8" s="3"/>
      <c r="L8" s="21">
        <f t="shared" si="1"/>
        <v>1</v>
      </c>
      <c r="M8" s="21"/>
      <c r="N8" s="3" t="s">
        <v>12</v>
      </c>
    </row>
    <row r="9" s="1" customFormat="1" ht="15" customHeight="1" spans="1:14">
      <c r="A9" s="3"/>
      <c r="B9" s="3"/>
      <c r="C9" s="3" t="s">
        <v>178</v>
      </c>
      <c r="D9" s="3"/>
      <c r="E9" s="3"/>
      <c r="F9" s="3"/>
      <c r="G9" s="3"/>
      <c r="H9" s="3"/>
      <c r="I9" s="3"/>
      <c r="J9" s="3" t="s">
        <v>12</v>
      </c>
      <c r="K9" s="3"/>
      <c r="L9" s="3"/>
      <c r="M9" s="3"/>
      <c r="N9" s="3" t="s">
        <v>12</v>
      </c>
    </row>
    <row r="10" s="1" customFormat="1" ht="15" customHeight="1" spans="1:14">
      <c r="A10" s="3" t="s">
        <v>129</v>
      </c>
      <c r="B10" s="3" t="s">
        <v>15</v>
      </c>
      <c r="C10" s="3"/>
      <c r="D10" s="3"/>
      <c r="E10" s="3"/>
      <c r="F10" s="3"/>
      <c r="G10" s="3"/>
      <c r="H10" s="3" t="s">
        <v>130</v>
      </c>
      <c r="I10" s="3"/>
      <c r="J10" s="3"/>
      <c r="K10" s="3"/>
      <c r="L10" s="3"/>
      <c r="M10" s="3"/>
      <c r="N10" s="3"/>
    </row>
    <row r="11" s="1" customFormat="1" ht="42" customHeight="1" spans="1:14">
      <c r="A11" s="3"/>
      <c r="B11" s="6" t="s">
        <v>190</v>
      </c>
      <c r="C11" s="6"/>
      <c r="D11" s="6"/>
      <c r="E11" s="6"/>
      <c r="F11" s="6"/>
      <c r="G11" s="6"/>
      <c r="H11" s="6" t="s">
        <v>191</v>
      </c>
      <c r="I11" s="6"/>
      <c r="J11" s="6"/>
      <c r="K11" s="6"/>
      <c r="L11" s="6"/>
      <c r="M11" s="6"/>
      <c r="N11" s="6"/>
    </row>
    <row r="12" s="1" customFormat="1" ht="18.95" customHeight="1" spans="1:14">
      <c r="A12" s="7" t="s">
        <v>133</v>
      </c>
      <c r="B12" s="8" t="s">
        <v>24</v>
      </c>
      <c r="C12" s="8" t="s">
        <v>25</v>
      </c>
      <c r="D12" s="8" t="s">
        <v>26</v>
      </c>
      <c r="E12" s="8"/>
      <c r="F12" s="8"/>
      <c r="G12" s="8" t="s">
        <v>27</v>
      </c>
      <c r="H12" s="8" t="s">
        <v>28</v>
      </c>
      <c r="I12" s="8" t="s">
        <v>8</v>
      </c>
      <c r="J12" s="8"/>
      <c r="K12" s="8" t="s">
        <v>9</v>
      </c>
      <c r="L12" s="8"/>
      <c r="M12" s="8" t="s">
        <v>29</v>
      </c>
      <c r="N12" s="8"/>
    </row>
    <row r="13" s="1" customFormat="1" ht="15" customHeight="1" spans="1:14">
      <c r="A13" s="7"/>
      <c r="B13" s="8" t="s">
        <v>134</v>
      </c>
      <c r="C13" s="9" t="s">
        <v>135</v>
      </c>
      <c r="D13" s="10" t="s">
        <v>136</v>
      </c>
      <c r="E13" s="10"/>
      <c r="F13" s="10"/>
      <c r="G13" s="11">
        <v>1</v>
      </c>
      <c r="H13" s="12">
        <v>1</v>
      </c>
      <c r="I13" s="14">
        <v>3</v>
      </c>
      <c r="J13" s="14"/>
      <c r="K13" s="14">
        <f>I13</f>
        <v>3</v>
      </c>
      <c r="L13" s="14"/>
      <c r="M13" s="8"/>
      <c r="N13" s="8"/>
    </row>
    <row r="14" s="1" customFormat="1" ht="15" customHeight="1" spans="1:14">
      <c r="A14" s="7"/>
      <c r="B14" s="8"/>
      <c r="C14" s="13"/>
      <c r="D14" s="10" t="s">
        <v>192</v>
      </c>
      <c r="E14" s="10"/>
      <c r="F14" s="10"/>
      <c r="G14" s="14" t="s">
        <v>193</v>
      </c>
      <c r="H14" s="12">
        <v>0.95</v>
      </c>
      <c r="I14" s="14">
        <v>4</v>
      </c>
      <c r="J14" s="14"/>
      <c r="K14" s="14">
        <f t="shared" ref="K14:K25" si="2">I14</f>
        <v>4</v>
      </c>
      <c r="L14" s="14"/>
      <c r="M14" s="8"/>
      <c r="N14" s="8"/>
    </row>
    <row r="15" s="1" customFormat="1" ht="15" customHeight="1" spans="1:14">
      <c r="A15" s="7"/>
      <c r="B15" s="8"/>
      <c r="C15" s="13"/>
      <c r="D15" s="10" t="s">
        <v>194</v>
      </c>
      <c r="E15" s="10"/>
      <c r="F15" s="10"/>
      <c r="G15" s="14" t="s">
        <v>193</v>
      </c>
      <c r="H15" s="15">
        <v>0.925</v>
      </c>
      <c r="I15" s="14">
        <v>4</v>
      </c>
      <c r="J15" s="14"/>
      <c r="K15" s="14">
        <f t="shared" si="2"/>
        <v>4</v>
      </c>
      <c r="L15" s="14"/>
      <c r="M15" s="8"/>
      <c r="N15" s="8"/>
    </row>
    <row r="16" s="1" customFormat="1" ht="15" customHeight="1" spans="1:14">
      <c r="A16" s="7"/>
      <c r="B16" s="8"/>
      <c r="C16" s="13"/>
      <c r="D16" s="10" t="s">
        <v>195</v>
      </c>
      <c r="E16" s="10"/>
      <c r="F16" s="10"/>
      <c r="G16" s="12">
        <v>1</v>
      </c>
      <c r="H16" s="12">
        <v>1</v>
      </c>
      <c r="I16" s="14">
        <v>3</v>
      </c>
      <c r="J16" s="14"/>
      <c r="K16" s="14">
        <f t="shared" si="2"/>
        <v>3</v>
      </c>
      <c r="L16" s="14"/>
      <c r="M16" s="8"/>
      <c r="N16" s="8"/>
    </row>
    <row r="17" s="1" customFormat="1" ht="15" customHeight="1" spans="1:14">
      <c r="A17" s="7"/>
      <c r="B17" s="8"/>
      <c r="C17" s="16"/>
      <c r="D17" s="10" t="s">
        <v>196</v>
      </c>
      <c r="E17" s="10"/>
      <c r="F17" s="10"/>
      <c r="G17" s="14" t="s">
        <v>197</v>
      </c>
      <c r="H17" s="15">
        <v>0.938</v>
      </c>
      <c r="I17" s="14">
        <v>4</v>
      </c>
      <c r="J17" s="14"/>
      <c r="K17" s="14">
        <f t="shared" si="2"/>
        <v>4</v>
      </c>
      <c r="L17" s="14"/>
      <c r="M17" s="8"/>
      <c r="N17" s="8"/>
    </row>
    <row r="18" s="1" customFormat="1" ht="15" customHeight="1" spans="1:14">
      <c r="A18" s="7"/>
      <c r="B18" s="8"/>
      <c r="C18" s="9" t="s">
        <v>141</v>
      </c>
      <c r="D18" s="10" t="s">
        <v>142</v>
      </c>
      <c r="E18" s="10"/>
      <c r="F18" s="10"/>
      <c r="G18" s="12">
        <v>1</v>
      </c>
      <c r="H18" s="12">
        <v>1</v>
      </c>
      <c r="I18" s="14">
        <v>4</v>
      </c>
      <c r="J18" s="14"/>
      <c r="K18" s="14">
        <f t="shared" si="2"/>
        <v>4</v>
      </c>
      <c r="L18" s="14"/>
      <c r="M18" s="8"/>
      <c r="N18" s="8"/>
    </row>
    <row r="19" s="1" customFormat="1" ht="15" customHeight="1" spans="1:14">
      <c r="A19" s="7"/>
      <c r="B19" s="8"/>
      <c r="C19" s="13"/>
      <c r="D19" s="10" t="s">
        <v>198</v>
      </c>
      <c r="E19" s="10"/>
      <c r="F19" s="10"/>
      <c r="G19" s="14" t="s">
        <v>199</v>
      </c>
      <c r="H19" s="15">
        <v>0.086</v>
      </c>
      <c r="I19" s="14">
        <v>3</v>
      </c>
      <c r="J19" s="14"/>
      <c r="K19" s="14">
        <f t="shared" si="2"/>
        <v>3</v>
      </c>
      <c r="L19" s="14"/>
      <c r="M19" s="14"/>
      <c r="N19" s="14"/>
    </row>
    <row r="20" s="1" customFormat="1" ht="15" customHeight="1" spans="1:14">
      <c r="A20" s="7"/>
      <c r="B20" s="8"/>
      <c r="C20" s="13"/>
      <c r="D20" s="10" t="s">
        <v>145</v>
      </c>
      <c r="E20" s="10"/>
      <c r="F20" s="10"/>
      <c r="G20" s="14" t="s">
        <v>200</v>
      </c>
      <c r="H20" s="15">
        <v>0.8746</v>
      </c>
      <c r="I20" s="14">
        <v>3</v>
      </c>
      <c r="J20" s="14"/>
      <c r="K20" s="14">
        <f t="shared" si="2"/>
        <v>3</v>
      </c>
      <c r="L20" s="14"/>
      <c r="M20" s="14"/>
      <c r="N20" s="14"/>
    </row>
    <row r="21" s="1" customFormat="1" ht="15" customHeight="1" spans="1:14">
      <c r="A21" s="7"/>
      <c r="B21" s="8"/>
      <c r="C21" s="16"/>
      <c r="D21" s="10" t="s">
        <v>201</v>
      </c>
      <c r="E21" s="10"/>
      <c r="F21" s="10"/>
      <c r="G21" s="11">
        <v>1</v>
      </c>
      <c r="H21" s="12">
        <v>1</v>
      </c>
      <c r="I21" s="14">
        <v>4</v>
      </c>
      <c r="J21" s="14"/>
      <c r="K21" s="14">
        <f t="shared" si="2"/>
        <v>4</v>
      </c>
      <c r="L21" s="14"/>
      <c r="M21" s="8"/>
      <c r="N21" s="8"/>
    </row>
    <row r="22" s="1" customFormat="1" ht="15" customHeight="1" spans="1:14">
      <c r="A22" s="7"/>
      <c r="B22" s="8"/>
      <c r="C22" s="9" t="s">
        <v>147</v>
      </c>
      <c r="D22" s="10" t="s">
        <v>148</v>
      </c>
      <c r="E22" s="10"/>
      <c r="F22" s="10"/>
      <c r="G22" s="14" t="s">
        <v>80</v>
      </c>
      <c r="H22" s="12">
        <v>1</v>
      </c>
      <c r="I22" s="14">
        <v>4</v>
      </c>
      <c r="J22" s="14"/>
      <c r="K22" s="14">
        <f t="shared" si="2"/>
        <v>4</v>
      </c>
      <c r="L22" s="14"/>
      <c r="M22" s="8"/>
      <c r="N22" s="8"/>
    </row>
    <row r="23" s="1" customFormat="1" ht="15" customHeight="1" spans="1:14">
      <c r="A23" s="7"/>
      <c r="B23" s="8"/>
      <c r="C23" s="13"/>
      <c r="D23" s="10" t="s">
        <v>149</v>
      </c>
      <c r="E23" s="10"/>
      <c r="F23" s="10"/>
      <c r="G23" s="12">
        <v>1</v>
      </c>
      <c r="H23" s="12">
        <v>1</v>
      </c>
      <c r="I23" s="14">
        <v>5</v>
      </c>
      <c r="J23" s="14"/>
      <c r="K23" s="14">
        <f t="shared" si="2"/>
        <v>5</v>
      </c>
      <c r="L23" s="14"/>
      <c r="M23" s="8"/>
      <c r="N23" s="8"/>
    </row>
    <row r="24" s="1" customFormat="1" ht="15" customHeight="1" spans="1:14">
      <c r="A24" s="7"/>
      <c r="B24" s="8"/>
      <c r="C24" s="16"/>
      <c r="D24" s="10" t="s">
        <v>202</v>
      </c>
      <c r="E24" s="10"/>
      <c r="F24" s="10"/>
      <c r="G24" s="14" t="s">
        <v>80</v>
      </c>
      <c r="H24" s="12">
        <v>1</v>
      </c>
      <c r="I24" s="14">
        <v>4</v>
      </c>
      <c r="J24" s="14"/>
      <c r="K24" s="14">
        <f t="shared" si="2"/>
        <v>4</v>
      </c>
      <c r="L24" s="14"/>
      <c r="M24" s="8"/>
      <c r="N24" s="8"/>
    </row>
    <row r="25" s="1" customFormat="1" ht="15" customHeight="1" spans="1:14">
      <c r="A25" s="7"/>
      <c r="B25" s="8"/>
      <c r="C25" s="8" t="s">
        <v>152</v>
      </c>
      <c r="D25" s="10" t="s">
        <v>153</v>
      </c>
      <c r="E25" s="10"/>
      <c r="F25" s="10"/>
      <c r="G25" s="14" t="s">
        <v>84</v>
      </c>
      <c r="H25" s="12">
        <v>1</v>
      </c>
      <c r="I25" s="14">
        <v>5</v>
      </c>
      <c r="J25" s="14"/>
      <c r="K25" s="14">
        <f t="shared" si="2"/>
        <v>5</v>
      </c>
      <c r="L25" s="14"/>
      <c r="M25" s="8"/>
      <c r="N25" s="8"/>
    </row>
    <row r="26" s="1" customFormat="1" ht="44" customHeight="1" spans="1:14">
      <c r="A26" s="7"/>
      <c r="B26" s="8" t="s">
        <v>154</v>
      </c>
      <c r="C26" s="8" t="s">
        <v>155</v>
      </c>
      <c r="D26" s="10" t="s">
        <v>156</v>
      </c>
      <c r="E26" s="10"/>
      <c r="F26" s="10"/>
      <c r="G26" s="14" t="s">
        <v>203</v>
      </c>
      <c r="H26" s="15">
        <v>0.1975</v>
      </c>
      <c r="I26" s="8">
        <v>4</v>
      </c>
      <c r="J26" s="8"/>
      <c r="K26" s="14">
        <v>2.63</v>
      </c>
      <c r="L26" s="14"/>
      <c r="M26" s="23" t="s">
        <v>88</v>
      </c>
      <c r="N26" s="23"/>
    </row>
    <row r="27" s="1" customFormat="1" ht="15" customHeight="1" spans="1:14">
      <c r="A27" s="7"/>
      <c r="B27" s="8"/>
      <c r="C27" s="9" t="s">
        <v>158</v>
      </c>
      <c r="D27" s="10" t="s">
        <v>204</v>
      </c>
      <c r="E27" s="10"/>
      <c r="F27" s="10"/>
      <c r="G27" s="14" t="s">
        <v>205</v>
      </c>
      <c r="H27" s="12">
        <v>1</v>
      </c>
      <c r="I27" s="8">
        <v>6</v>
      </c>
      <c r="J27" s="8"/>
      <c r="K27" s="14">
        <f t="shared" ref="K27:K33" si="3">I27</f>
        <v>6</v>
      </c>
      <c r="L27" s="14"/>
      <c r="M27" s="8"/>
      <c r="N27" s="8"/>
    </row>
    <row r="28" s="1" customFormat="1" ht="15" customHeight="1" spans="1:14">
      <c r="A28" s="7"/>
      <c r="B28" s="8"/>
      <c r="C28" s="13"/>
      <c r="D28" s="10" t="s">
        <v>159</v>
      </c>
      <c r="E28" s="10"/>
      <c r="F28" s="10"/>
      <c r="G28" s="14" t="s">
        <v>206</v>
      </c>
      <c r="H28" s="15">
        <v>0.5554</v>
      </c>
      <c r="I28" s="8">
        <v>4</v>
      </c>
      <c r="J28" s="8"/>
      <c r="K28" s="14">
        <f t="shared" si="3"/>
        <v>4</v>
      </c>
      <c r="L28" s="14"/>
      <c r="M28" s="14"/>
      <c r="N28" s="14"/>
    </row>
    <row r="29" s="1" customFormat="1" ht="15" customHeight="1" spans="1:14">
      <c r="A29" s="7"/>
      <c r="B29" s="8"/>
      <c r="C29" s="13"/>
      <c r="D29" s="10" t="s">
        <v>207</v>
      </c>
      <c r="E29" s="10"/>
      <c r="F29" s="10"/>
      <c r="G29" s="14" t="s">
        <v>208</v>
      </c>
      <c r="H29" s="15">
        <v>0.2231</v>
      </c>
      <c r="I29" s="8">
        <v>4</v>
      </c>
      <c r="J29" s="8"/>
      <c r="K29" s="14">
        <f t="shared" si="3"/>
        <v>4</v>
      </c>
      <c r="L29" s="14"/>
      <c r="M29" s="14"/>
      <c r="N29" s="14"/>
    </row>
    <row r="30" s="1" customFormat="1" ht="15" customHeight="1" spans="1:14">
      <c r="A30" s="7"/>
      <c r="B30" s="8"/>
      <c r="C30" s="16"/>
      <c r="D30" s="10" t="s">
        <v>209</v>
      </c>
      <c r="E30" s="10"/>
      <c r="F30" s="10"/>
      <c r="G30" s="14" t="s">
        <v>210</v>
      </c>
      <c r="H30" s="15">
        <v>0.9865</v>
      </c>
      <c r="I30" s="8">
        <v>6</v>
      </c>
      <c r="J30" s="8"/>
      <c r="K30" s="14">
        <f t="shared" si="3"/>
        <v>6</v>
      </c>
      <c r="L30" s="14"/>
      <c r="M30" s="8"/>
      <c r="N30" s="8"/>
    </row>
    <row r="31" s="1" customFormat="1" ht="15" customHeight="1" spans="1:14">
      <c r="A31" s="7"/>
      <c r="B31" s="8"/>
      <c r="C31" s="8" t="s">
        <v>163</v>
      </c>
      <c r="D31" s="10" t="s">
        <v>164</v>
      </c>
      <c r="E31" s="10"/>
      <c r="F31" s="10"/>
      <c r="G31" s="14" t="s">
        <v>44</v>
      </c>
      <c r="H31" s="12">
        <v>1</v>
      </c>
      <c r="I31" s="8">
        <v>6</v>
      </c>
      <c r="J31" s="8"/>
      <c r="K31" s="14">
        <f t="shared" si="3"/>
        <v>6</v>
      </c>
      <c r="L31" s="14"/>
      <c r="M31" s="8"/>
      <c r="N31" s="8"/>
    </row>
    <row r="32" s="1" customFormat="1" ht="15" customHeight="1" spans="1:14">
      <c r="A32" s="7"/>
      <c r="B32" s="8" t="s">
        <v>166</v>
      </c>
      <c r="C32" s="8" t="s">
        <v>167</v>
      </c>
      <c r="D32" s="10" t="s">
        <v>168</v>
      </c>
      <c r="E32" s="10"/>
      <c r="F32" s="10"/>
      <c r="G32" s="14" t="s">
        <v>111</v>
      </c>
      <c r="H32" s="12">
        <v>0.93</v>
      </c>
      <c r="I32" s="8">
        <v>5</v>
      </c>
      <c r="J32" s="8"/>
      <c r="K32" s="14">
        <f t="shared" si="3"/>
        <v>5</v>
      </c>
      <c r="L32" s="14"/>
      <c r="M32" s="8"/>
      <c r="N32" s="8"/>
    </row>
    <row r="33" s="1" customFormat="1" ht="15" customHeight="1" spans="1:14">
      <c r="A33" s="7"/>
      <c r="B33" s="8"/>
      <c r="C33" s="8"/>
      <c r="D33" s="10" t="s">
        <v>110</v>
      </c>
      <c r="E33" s="10"/>
      <c r="F33" s="10"/>
      <c r="G33" s="14" t="s">
        <v>211</v>
      </c>
      <c r="H33" s="12">
        <v>0.96</v>
      </c>
      <c r="I33" s="8">
        <v>5</v>
      </c>
      <c r="J33" s="8"/>
      <c r="K33" s="14">
        <f t="shared" si="3"/>
        <v>5</v>
      </c>
      <c r="L33" s="14"/>
      <c r="M33" s="8"/>
      <c r="N33" s="8"/>
    </row>
    <row r="34" s="1" customFormat="1" ht="15" customHeight="1" spans="1:14">
      <c r="A34" s="17" t="s">
        <v>170</v>
      </c>
      <c r="B34" s="17"/>
      <c r="C34" s="17"/>
      <c r="D34" s="17"/>
      <c r="E34" s="17"/>
      <c r="F34" s="17"/>
      <c r="G34" s="17"/>
      <c r="H34" s="17"/>
      <c r="I34" s="17">
        <f>SUM(I13:I33)+J6</f>
        <v>100</v>
      </c>
      <c r="J34" s="17"/>
      <c r="K34" s="24">
        <f>SUM(K13:K33)+N6</f>
        <v>95.9883977512298</v>
      </c>
      <c r="L34" s="24"/>
      <c r="M34" s="25"/>
      <c r="N34" s="25"/>
    </row>
    <row r="35" s="1" customFormat="1" spans="1:14">
      <c r="A35" s="18" t="s">
        <v>171</v>
      </c>
      <c r="B35" s="19" t="s">
        <v>100</v>
      </c>
      <c r="C35" s="20"/>
      <c r="D35" s="20"/>
      <c r="E35" s="20"/>
      <c r="F35" s="20"/>
      <c r="G35" s="20"/>
      <c r="H35" s="20"/>
      <c r="I35" s="20"/>
      <c r="J35" s="20"/>
      <c r="K35" s="20"/>
      <c r="L35" s="20"/>
      <c r="M35" s="20"/>
      <c r="N35" s="26"/>
    </row>
    <row r="36" s="1" customFormat="1" ht="15.95" customHeight="1"/>
  </sheetData>
  <mergeCells count="14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10:A11"/>
    <mergeCell ref="A12:A33"/>
    <mergeCell ref="B13:B25"/>
    <mergeCell ref="B26:B31"/>
    <mergeCell ref="B32:B33"/>
    <mergeCell ref="C13:C17"/>
    <mergeCell ref="C18:C21"/>
    <mergeCell ref="C22:C24"/>
    <mergeCell ref="C27:C30"/>
    <mergeCell ref="C32:C33"/>
    <mergeCell ref="E4:E5"/>
    <mergeCell ref="N4:N5"/>
    <mergeCell ref="A4:B9"/>
    <mergeCell ref="C4:D5"/>
    <mergeCell ref="F4:G5"/>
    <mergeCell ref="H4:I5"/>
    <mergeCell ref="J4:K5"/>
    <mergeCell ref="L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整体</vt:lpstr>
      <vt:lpstr>中央政法转移支付资金</vt:lpstr>
      <vt:lpstr>法庭运维费</vt:lpstr>
      <vt:lpstr>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11409</dc:creator>
  <cp:lastModifiedBy>Niko</cp:lastModifiedBy>
  <dcterms:created xsi:type="dcterms:W3CDTF">2023-04-06T09:02:00Z</dcterms:created>
  <dcterms:modified xsi:type="dcterms:W3CDTF">2023-08-17T07:45:14Z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0B3AB91C76ED4F7EB77AC3552AAE936C_13</vt:lpwstr>
  </property>
  <property fmtid="{D5CDD505-2E9C-101B-9397-08002B2CF9AE}" pid="3" name="KSOProductBuildVer">
    <vt:lpwstr>2052-11.1.0.14309</vt:lpwstr>
  </property>
</Properties>
</file>