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90" windowHeight="7730" tabRatio="989" firstSheet="3" activeTab="7"/>
  </bookViews>
  <sheets>
    <sheet name="封面" sheetId="10" r:id="rId1"/>
    <sheet name="目录" sheetId="12" r:id="rId2"/>
    <sheet name="省级部门（单位）整体支出绩效自评表" sheetId="4" r:id="rId3"/>
    <sheet name="部门预算项目支出绩效自评结果汇总表" sheetId="5" r:id="rId4"/>
    <sheet name="法庭运维费" sheetId="2" r:id="rId5"/>
    <sheet name="业务费" sheetId="13" r:id="rId6"/>
    <sheet name="省对市县转移支付绩效自评结果汇总表" sheetId="6" r:id="rId7"/>
    <sheet name="省对市县转移支付绩效自评表（中央政法转移支付资金）" sheetId="3" r:id="rId8"/>
  </sheets>
  <calcPr calcId="144525"/>
</workbook>
</file>

<file path=xl/sharedStrings.xml><?xml version="1.0" encoding="utf-8"?>
<sst xmlns="http://schemas.openxmlformats.org/spreadsheetml/2006/main" count="492" uniqueCount="240">
  <si>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</si>
  <si>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</si>
  <si>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编报部门（单位公章）：皋兰县人民法院</t>
  </si>
  <si>
    <t xml:space="preserve">                                 编报日期：2023年2月</t>
  </si>
  <si>
    <t xml:space="preserve">                                 联系人及电话：       </t>
  </si>
  <si>
    <t>2022年度省级预算执行情况绩效自评报表目录</t>
  </si>
  <si>
    <t>一、部门自评报告</t>
  </si>
  <si>
    <t>二、部门整体支出自评表</t>
  </si>
  <si>
    <t>三、部门预算项目支出绩效自评结果汇总表</t>
  </si>
  <si>
    <t xml:space="preserve">  1.运维费项目绩效自评表</t>
  </si>
  <si>
    <t xml:space="preserve">  2.业务费项目绩效自评表</t>
  </si>
  <si>
    <t>四、省对市县转移支付支出绩效自评结果汇总表</t>
  </si>
  <si>
    <t xml:space="preserve">  1.中央政法转移支付资金项目绩效自评表</t>
  </si>
  <si>
    <r>
      <rPr>
        <b/>
        <sz val="20"/>
        <color rgb="FF000000"/>
        <rFont val="宋体"/>
        <charset val="134"/>
      </rPr>
      <t>2022年</t>
    </r>
    <r>
      <rPr>
        <b/>
        <u/>
        <sz val="20"/>
        <color rgb="FF000000"/>
        <rFont val="宋体"/>
        <charset val="134"/>
      </rPr>
      <t xml:space="preserve"> 皋兰县人民法院 </t>
    </r>
    <r>
      <rPr>
        <b/>
        <sz val="20"/>
        <color rgb="FF000000"/>
        <rFont val="宋体"/>
        <charset val="134"/>
      </rPr>
      <t>部门（单位）整体支出绩效自评表</t>
    </r>
  </si>
  <si>
    <t>部门（单位）名称</t>
  </si>
  <si>
    <t>皋兰县人民法院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</si>
  <si>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</si>
  <si>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</si>
  <si>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</si>
  <si>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</si>
  <si>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</si>
  <si>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</si>
  <si>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</si>
  <si>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</si>
  <si>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</si>
  <si>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</si>
  <si>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</si>
  <si>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</si>
  <si>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</si>
  <si>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</si>
  <si>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目标1：依法惩治刑事犯罪，稳妥化解民事纠纷。</t>
  </si>
  <si>
    <t>目标1完成情况：受理各类刑事案件120件，审结88件。依法严惩严重暴力和侵财犯罪，审结抢劫、强奸、盗窃、故意伤害、危险驾驶等行为，增强人民群众安全感。受理各类民商事案件1869件，审结1487件，切实维护劳动者合法权益。受理各类执行案件1657件，执结1247件，执行到位金额6.6亿元，力争将老百姓的纸面权益兑换为“真金白银”。</t>
  </si>
  <si>
    <t>目标2：服务保障，优化法治化营商环境，有力提升便民服务。</t>
  </si>
  <si>
    <t>目标2完成情况：升级一站式多元解纷和诉讼服务体系建设，为群众提供一站式、立体化、全方位诉讼服务。</t>
  </si>
  <si>
    <t>目标3：全面落实司法责任制，深化“分调裁审”改革。</t>
  </si>
  <si>
    <t>目标3完成情况：以四级法院审级职能定位改革为契机，细化审判委员会、专业法官会议等规则，明确主审法官、合议庭、审委会各自工作职责，完善审判执行团队，明确内部分工权责，细化人员分类管理，健全审判监督机制。全面推进“分调裁审”机制改革，建立诉非分流、诉调分流、繁简分流、快速调解、快速审判、快速执行的“三分三快”新机制。</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</si>
  <si>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</si>
  <si>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</si>
  <si>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</si>
  <si>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</si>
  <si>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</si>
  <si>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</si>
  <si>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</si>
  <si>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</si>
  <si>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</si>
  <si>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</si>
  <si>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</si>
  <si>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偏差原因：疫情因素经费支出有所减少。
改进措施：加快资金支付进度，提高资金使用效益。</t>
  </si>
  <si>
    <t>项目支出预算执行率</t>
  </si>
  <si>
    <t>偏差原因：疫情因素外加省级财政拨款临近年底，无法及时形成支出。
改进措施：加快资金支付进度，提高资金使用效益。</t>
  </si>
  <si>
    <t>“三公经费”控制率</t>
  </si>
  <si>
    <t>≤100%</t>
  </si>
  <si>
    <t>偏差原因：“三公经费”控制率控制在年度预期范围内，因系统打分规则导致扣分。
改进措施：提高绩效目标编制的准确性、合理性。</t>
  </si>
  <si>
    <t>结转结余变动率</t>
  </si>
  <si>
    <t>≤0%</t>
  </si>
  <si>
    <t>偏差原因：受疫情影响，本年度资金执行率较低。
改进措施：加快资金支付进度，提高财政资金使用效率（系统评分原因得分2.7分）。</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</si>
  <si>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</si>
  <si>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</si>
  <si>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</si>
  <si>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</si>
  <si>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</si>
  <si>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</si>
  <si>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</si>
  <si>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</si>
  <si>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</si>
  <si>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</si>
  <si>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</si>
  <si>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</si>
  <si>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</si>
  <si>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</si>
  <si>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</si>
  <si>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产出数量指标1-刑事案件审结率</t>
  </si>
  <si>
    <t>&gt;=95%</t>
  </si>
  <si>
    <t>偏差原因：目标值设置偏高。
改进措施：提高绩效目标编制的准确性、合理性。</t>
  </si>
  <si>
    <t>产出数量指标2-民事案件审结率</t>
  </si>
  <si>
    <t>产出数量指标3-商事案件审结率</t>
  </si>
  <si>
    <t>产出数量指标4-行政案件审结率</t>
  </si>
  <si>
    <t>产出数量指标5-执行案件结案率</t>
  </si>
  <si>
    <t>&gt;=91%</t>
  </si>
  <si>
    <t>产出数量指标6-信访案件办结率</t>
  </si>
  <si>
    <t>产出数量指标7-装备购置完成率</t>
  </si>
  <si>
    <t>产出数量指标8-维修改造项目完成率</t>
  </si>
  <si>
    <t>产出数量指标9-组织开展培训场数</t>
  </si>
  <si>
    <t>&gt;=15场</t>
  </si>
  <si>
    <t>产出数量指标10-开展法制宣传活动次数</t>
  </si>
  <si>
    <t>&gt;=10次</t>
  </si>
  <si>
    <t>产出质量指标1-一审服判息诉率</t>
  </si>
  <si>
    <t>&gt;=85%</t>
  </si>
  <si>
    <t>产出质量指标2-上诉案件改判率</t>
  </si>
  <si>
    <t>&lt;=6%</t>
  </si>
  <si>
    <t>偏差原因：目标值设置偏高。改进措施：提高绩效目标编制的准确性、合理性。</t>
  </si>
  <si>
    <t>产出质量指标3-上诉案件发回重审率</t>
  </si>
  <si>
    <t>&lt;=3%</t>
  </si>
  <si>
    <t>偏差原因：上诉案件发回重审率控制在年度预期范围内，因系统打分规则导致扣分。
改进措施：提高绩效目标编制的准确性、合理性。</t>
  </si>
  <si>
    <t>产出质量指标4-购置装备验收合格率</t>
  </si>
  <si>
    <t>产出质量指标5-维修改造项目验收合格率</t>
  </si>
  <si>
    <t>产出质量指标6-培训考核通过率</t>
  </si>
  <si>
    <t>产出时效指标1-法定审限内结案率</t>
  </si>
  <si>
    <t>&gt;=96%</t>
  </si>
  <si>
    <t>产出时效指标2-装备购置及时性</t>
  </si>
  <si>
    <t>及时</t>
  </si>
  <si>
    <t>产出时效指标3-维修改造项目完成及时性</t>
  </si>
  <si>
    <t>产出时效指标4-培训工作开展及时性</t>
  </si>
  <si>
    <t>产出时效指标5-开展法律宣讲工作及时性</t>
  </si>
  <si>
    <t>产出成本指标-成本控制情况</t>
  </si>
  <si>
    <t>在预算范围内</t>
  </si>
  <si>
    <t>部门效果目标</t>
  </si>
  <si>
    <t>经济效益指标-执行标的到位率</t>
  </si>
  <si>
    <t>&gt;=80%</t>
  </si>
  <si>
    <t>社会效益指标1-民商事案件调撤率</t>
  </si>
  <si>
    <t>&gt;=52%</t>
  </si>
  <si>
    <t>社会效益指标2-当庭宣判率</t>
  </si>
  <si>
    <t>社会效益指标3-一审案件陪审率</t>
  </si>
  <si>
    <t>社会影响</t>
  </si>
  <si>
    <t>单位获奖情况</t>
  </si>
  <si>
    <t>有</t>
  </si>
  <si>
    <t>违法违纪情况</t>
  </si>
  <si>
    <t>无</t>
  </si>
  <si>
    <t>能力建设</t>
  </si>
  <si>
    <t>长效管理</t>
  </si>
  <si>
    <t>中期规划建设完备程度</t>
  </si>
  <si>
    <t>完备</t>
  </si>
  <si>
    <t>人力资源建设</t>
  </si>
  <si>
    <t>人员培训机制完备性</t>
  </si>
  <si>
    <t>档案管理</t>
  </si>
  <si>
    <t>档案管理完备性</t>
  </si>
  <si>
    <t>服务对象满意度</t>
  </si>
  <si>
    <t>人民群众满意度</t>
  </si>
  <si>
    <t>合    计</t>
  </si>
  <si>
    <t>其他需要说明的问题：无。</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</si>
  <si>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</si>
  <si>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</si>
  <si>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</si>
  <si>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</si>
  <si>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</si>
  <si>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</si>
  <si>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</si>
  <si>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</si>
  <si>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</si>
  <si>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</si>
  <si>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</si>
  <si>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</si>
  <si>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</si>
  <si>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县政法委拨入扫黑除恶专项经费</t>
  </si>
  <si>
    <t>甘肃省高级人民法院</t>
  </si>
  <si>
    <t>上年结转项目，本年不做自评。</t>
  </si>
  <si>
    <t>合计</t>
  </si>
  <si>
    <r>
      <rPr>
        <b/>
        <sz val="20"/>
        <color theme="1"/>
        <rFont val="宋体"/>
        <charset val="134"/>
      </rPr>
      <t>2022年</t>
    </r>
    <r>
      <rPr>
        <b/>
        <u/>
        <sz val="20"/>
        <color theme="1"/>
        <rFont val="宋体"/>
        <charset val="134"/>
      </rPr>
      <t xml:space="preserve"> 皋兰县人民法院 </t>
    </r>
    <r>
      <rPr>
        <b/>
        <sz val="20"/>
        <color theme="1"/>
        <rFont val="宋体"/>
        <charset val="134"/>
      </rPr>
      <t>部门预算项目支出绩效自评表</t>
    </r>
  </si>
  <si>
    <t>法庭运维费</t>
  </si>
  <si>
    <t>实施单位</t>
  </si>
  <si>
    <t>全年预算数</t>
  </si>
  <si>
    <t>全年执行数</t>
  </si>
  <si>
    <t>执行率</t>
  </si>
  <si>
    <t>年度资金总额</t>
  </si>
  <si>
    <t>其中：当年财政拨款</t>
  </si>
  <si>
    <t xml:space="preserve">      上年结转资金</t>
  </si>
  <si>
    <t>年度总体目标</t>
  </si>
  <si>
    <t>实际完成情况</t>
  </si>
  <si>
    <t>本年度全省法院法庭运行经费项目的实施为我院后勤服务提供保障，按时完成公务用车运行维护工作，保障法庭水电供应，加大基层法庭的管护力度，有效保障我院设施设备的配备和日常环境的改善，为我院执法办案工作提供良好的办公环境。</t>
  </si>
  <si>
    <t>本年度我院通过全省法院法庭运行经费项目的实施为后勤服务提供保障，按时完成公务用车运行维护工作，保障法庭水电供应，加大基层法庭的管护力度，有效保障我院设施设备的配备和日常环境的改善，为我院执法办案工作提供良好的办公环境。</t>
  </si>
  <si>
    <t>绩效指标</t>
  </si>
  <si>
    <t>产出指标</t>
  </si>
  <si>
    <t>数量指标</t>
  </si>
  <si>
    <t>公务用车运行维护工作完成率</t>
  </si>
  <si>
    <t>水电暖服务保障工作完成率</t>
  </si>
  <si>
    <t>日常维修维护工作完成率</t>
  </si>
  <si>
    <t>保障法庭个数</t>
  </si>
  <si>
    <t>100</t>
  </si>
  <si>
    <t>偏差原因：因目标值设置与实际不符，未达到目标值。
改进措施：根据往年执行标的到位情况及本年度工作计划合理设置目标值，提高绩效目标编制的准确性、合理性。</t>
  </si>
  <si>
    <t>质量指标</t>
  </si>
  <si>
    <t>水电暖运行通畅率</t>
  </si>
  <si>
    <t>时效指标</t>
  </si>
  <si>
    <t>公务用车运行维护工作开展及时性</t>
  </si>
  <si>
    <t>水电暖服务保障工作及时性</t>
  </si>
  <si>
    <t>日常维修维护工作完成及时性</t>
  </si>
  <si>
    <t>成本指标</t>
  </si>
  <si>
    <t>成本控制情况</t>
  </si>
  <si>
    <t>效益指标</t>
  </si>
  <si>
    <t>社会效益指标</t>
  </si>
  <si>
    <t>有效保障审判服务</t>
  </si>
  <si>
    <t>保障</t>
  </si>
  <si>
    <t>可持续影响指标</t>
  </si>
  <si>
    <t>物业考核机制健全性</t>
  </si>
  <si>
    <t>满意度指标</t>
  </si>
  <si>
    <t>服务对象满意度指标</t>
  </si>
  <si>
    <t>工作人员满意度</t>
  </si>
  <si>
    <t>总分</t>
  </si>
  <si>
    <t>说明</t>
  </si>
  <si>
    <t>全省法院业务费</t>
  </si>
  <si>
    <t>目标一：本年度通过实施全省法院业务费项目，不断完善我院审判机制，刑事案件审结率、民事案件审结率和商事案件审结率均达到95%以上，行政案件审结率达到100%，执行案件结案率达到91%以上，信访案件办结率达到100%，法定审限内结案率达到96%以上。
目标二：积极开展物业保障工作，为我院执法办案工作提供良好的办公环境。</t>
  </si>
  <si>
    <t>目标一完成情况：本年度通过实施全省法院业务费项目，不断完善我院审判机制，刑事案件审结率达到84.43%，民商事案件审结率达到81.94%，行政案件审结率达到100%，执行案件结案率达到100%，信访案件办结率达到100%，法定审限内结案率达到99.31%。
目标二完成情况：积极开展物业保障工作，为我院执法办案工作提供良好的办公环境。</t>
  </si>
  <si>
    <t>民事案件审结率</t>
  </si>
  <si>
    <t>商事案件审结率</t>
  </si>
  <si>
    <t>行政案件审结率</t>
  </si>
  <si>
    <t>执行案件结案率</t>
  </si>
  <si>
    <t>信访案件办结率</t>
  </si>
  <si>
    <t>物业服务保障工作完成率</t>
  </si>
  <si>
    <t>刑事案件审结率</t>
  </si>
  <si>
    <t>一审服判息诉率</t>
  </si>
  <si>
    <t>上诉案件改判率</t>
  </si>
  <si>
    <t>上诉案件发回重审率</t>
  </si>
  <si>
    <t>物业服务保障工作验收合格率</t>
  </si>
  <si>
    <t>法定审限内结案率</t>
  </si>
  <si>
    <t>=96%</t>
  </si>
  <si>
    <t>物业服务保障工作开展及时性</t>
  </si>
  <si>
    <t>经济效益指标</t>
  </si>
  <si>
    <t>执行标的到位率</t>
  </si>
  <si>
    <t>民商事案件调撤率</t>
  </si>
  <si>
    <t>当庭宣判率</t>
  </si>
  <si>
    <t>一审案件陪审率</t>
  </si>
  <si>
    <t>案件评查机制健全性</t>
  </si>
  <si>
    <t>信访案件跟踪督办机制健全性</t>
  </si>
  <si>
    <t>2022年度省对市县转移支付绩效自评结果汇总表</t>
  </si>
  <si>
    <t>转移支付名称</t>
  </si>
  <si>
    <t>转移支付预算执行情况（万元）</t>
  </si>
  <si>
    <t>中央补助</t>
  </si>
  <si>
    <t>省级安排</t>
  </si>
  <si>
    <t>市县安排</t>
  </si>
  <si>
    <t>其他资金</t>
  </si>
  <si>
    <t>2022年度省对市县转移支付绩效自评表</t>
  </si>
  <si>
    <t>中央政法转移支付资金</t>
  </si>
  <si>
    <t>省级主管部门</t>
  </si>
  <si>
    <t>其中：中央资金</t>
  </si>
  <si>
    <t xml:space="preserve">      省级资金</t>
  </si>
  <si>
    <t xml:space="preserve">      市县资金</t>
  </si>
  <si>
    <t xml:space="preserve">      其他资金</t>
  </si>
  <si>
    <t xml:space="preserve">目标一：我院按照预期计划开展审判大楼地板砖维修及负一楼地坪改造工作，工作完成率均达到100%，为我院执法办案工作提供良好的办公环境。     
目标二：按照预期计划完成人民法庭调解平台在线调解室建设以及互联网法庭等装备的购置，加大单位维修维护工作力度，工作完成率达到100%，为法院审判业务工作的顺利开展提供设备设施保障。    
目标三：弥补我院办案经费，不断提高审判质效，我院本年度预计结案率达到96%以上，民商事案件调撤率达到52%以上，法定审限内结案率达到96%以上。      </t>
  </si>
  <si>
    <t xml:space="preserve">目标一完成情况：2022年我院开展了审判大楼地板砖维修工作，完成率达到100%,为我院执法办案工作提供良好的办公环境。
目标二完成情况：加大单位维修维护工作力度，工作完成率达到100%，为法院审判业务工作的顺利开展提供设备设施保障。
目标三完成情况：弥补我院办案经费，不断提高审判质效，我院本年度结案率达到84.86%，民商事案件调撤率达到62.79%，法定审限内结案率达到99.31%。 "      </t>
  </si>
  <si>
    <t>地板砖维修及地坪改造工作完成率</t>
  </si>
  <si>
    <t>偏差原因：地坪改造因审批原因未实施。</t>
  </si>
  <si>
    <t>装备购置完成率</t>
  </si>
  <si>
    <t>偏差原因：云上法庭完成采购，智能安防系统完成招标，档案扫描完成招标。
改进措施：优化年初度目标设置；加快项目执行进度，按照进度完成采购，提高资金使用效能。</t>
  </si>
  <si>
    <t>结案率</t>
  </si>
  <si>
    <t>维修维护工作完成率</t>
  </si>
  <si>
    <t>地板砖维修及地坪改造验收合格率</t>
  </si>
  <si>
    <t>购置装备验收合格率</t>
  </si>
  <si>
    <t>维修维护工作验收合格率</t>
  </si>
  <si>
    <t>地板砖维修及地坪改造及时性</t>
  </si>
  <si>
    <t>装备购置及时性</t>
  </si>
  <si>
    <t>维修维护工作开展及时性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</si>
</sst>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45">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sz val="10"/>
      <color indexed="63"/>
      <name val="宋体"/>
      <charset val="134"/>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rgb="FF00000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style="thin">
        <color auto="1"/>
      </left>
      <right/>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24"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5" applyNumberFormat="0" applyFill="0" applyAlignment="0" applyProtection="0">
      <alignment vertical="center"/>
    </xf>
    <xf numFmtId="0" fontId="34" fillId="0" borderId="25" applyNumberFormat="0" applyFill="0" applyAlignment="0" applyProtection="0">
      <alignment vertical="center"/>
    </xf>
    <xf numFmtId="0" fontId="26" fillId="9" borderId="0" applyNumberFormat="0" applyBorder="0" applyAlignment="0" applyProtection="0">
      <alignment vertical="center"/>
    </xf>
    <xf numFmtId="0" fontId="29" fillId="0" borderId="26" applyNumberFormat="0" applyFill="0" applyAlignment="0" applyProtection="0">
      <alignment vertical="center"/>
    </xf>
    <xf numFmtId="0" fontId="26" fillId="10" borderId="0" applyNumberFormat="0" applyBorder="0" applyAlignment="0" applyProtection="0">
      <alignment vertical="center"/>
    </xf>
    <xf numFmtId="0" fontId="35" fillId="11" borderId="27" applyNumberFormat="0" applyAlignment="0" applyProtection="0">
      <alignment vertical="center"/>
    </xf>
    <xf numFmtId="0" fontId="36" fillId="11" borderId="23" applyNumberFormat="0" applyAlignment="0" applyProtection="0">
      <alignment vertical="center"/>
    </xf>
    <xf numFmtId="0" fontId="37" fillId="12" borderId="28"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cellStyleXfs>
  <cellXfs count="17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177"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textRotation="255" wrapText="1"/>
    </xf>
    <xf numFmtId="0" fontId="2" fillId="0" borderId="5" xfId="0" applyFont="1" applyBorder="1" applyAlignment="1">
      <alignment horizontal="center" vertical="center" wrapText="1"/>
    </xf>
    <xf numFmtId="0" fontId="3"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NumberFormat="1" applyFont="1" applyBorder="1" applyAlignment="1">
      <alignment vertical="center" wrapText="1"/>
    </xf>
    <xf numFmtId="10" fontId="2" fillId="0" borderId="1"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10" fontId="2" fillId="0" borderId="1" xfId="11"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178" fontId="3" fillId="0" borderId="1" xfId="0" applyNumberFormat="1" applyFont="1" applyBorder="1" applyAlignment="1">
      <alignment horizontal="center"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10" fontId="0" fillId="0" borderId="1" xfId="11" applyNumberFormat="1" applyBorder="1">
      <alignment vertical="center"/>
    </xf>
    <xf numFmtId="177" fontId="0" fillId="0" borderId="1" xfId="0" applyNumberFormat="1" applyBorder="1">
      <alignment vertical="center"/>
    </xf>
    <xf numFmtId="10" fontId="0" fillId="0" borderId="1" xfId="11" applyNumberFormat="1" applyBorder="1" applyAlignment="1">
      <alignment horizontal="center" vertical="center"/>
    </xf>
    <xf numFmtId="177" fontId="0" fillId="0" borderId="1" xfId="0" applyNumberFormat="1" applyBorder="1" applyAlignment="1">
      <alignment horizontal="center" vertical="center"/>
    </xf>
    <xf numFmtId="0" fontId="4" fillId="0" borderId="5" xfId="0" applyFont="1" applyBorder="1" applyAlignment="1">
      <alignment horizontal="center" vertical="center" textRotation="255"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5" xfId="0" applyFont="1" applyBorder="1" applyAlignment="1">
      <alignment horizontal="center" vertical="center" wrapText="1"/>
    </xf>
    <xf numFmtId="0" fontId="7" fillId="0" borderId="1"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4" fillId="0" borderId="7" xfId="0" applyFont="1" applyBorder="1" applyAlignment="1">
      <alignment horizontal="center" vertical="center" textRotation="255" wrapText="1"/>
    </xf>
    <xf numFmtId="0"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177" fontId="7" fillId="0" borderId="1" xfId="0" applyNumberFormat="1"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1" xfId="0" applyNumberFormat="1" applyFont="1" applyFill="1" applyBorder="1" applyAlignment="1" applyProtection="1">
      <alignment horizontal="center" vertical="center" wrapText="1"/>
    </xf>
    <xf numFmtId="9" fontId="2" fillId="0" borderId="1" xfId="11" applyFont="1" applyBorder="1" applyAlignment="1">
      <alignment horizontal="center" vertical="center" wrapText="1"/>
    </xf>
    <xf numFmtId="0" fontId="0" fillId="0" borderId="1" xfId="0" applyFont="1" applyBorder="1">
      <alignment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78" fontId="0" fillId="0" borderId="1" xfId="0" applyNumberFormat="1" applyBorder="1" applyAlignment="1">
      <alignment horizontal="center" vertical="center"/>
    </xf>
    <xf numFmtId="178" fontId="10" fillId="0" borderId="1" xfId="0" applyNumberFormat="1" applyFont="1" applyBorder="1" applyAlignment="1">
      <alignment horizontal="center" vertical="center" wrapText="1"/>
    </xf>
    <xf numFmtId="178" fontId="0" fillId="0" borderId="1" xfId="0" applyNumberFormat="1" applyFont="1" applyBorder="1" applyAlignment="1">
      <alignment horizontal="center" vertical="center"/>
    </xf>
    <xf numFmtId="178" fontId="0" fillId="0" borderId="1" xfId="0" applyNumberFormat="1" applyBorder="1">
      <alignment vertical="center"/>
    </xf>
    <xf numFmtId="176" fontId="0" fillId="0" borderId="1" xfId="0" applyNumberFormat="1" applyBorder="1" applyAlignment="1">
      <alignment horizontal="center" vertical="center"/>
    </xf>
    <xf numFmtId="9" fontId="0" fillId="0" borderId="1" xfId="11" applyBorder="1" applyAlignment="1">
      <alignment horizontal="center" vertical="center"/>
    </xf>
    <xf numFmtId="10" fontId="0" fillId="0" borderId="1" xfId="11"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vertical="center" wrapText="1"/>
    </xf>
    <xf numFmtId="0" fontId="0" fillId="0" borderId="0" xfId="0" applyFont="1" applyFill="1" applyBorder="1" applyAlignment="1"/>
    <xf numFmtId="0" fontId="11" fillId="0" borderId="0" xfId="0" applyFont="1" applyFill="1" applyBorder="1" applyAlignment="1">
      <alignment vertical="center"/>
    </xf>
    <xf numFmtId="0" fontId="12"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wrapText="1"/>
    </xf>
    <xf numFmtId="0" fontId="14" fillId="0" borderId="1" xfId="0" applyFont="1" applyFill="1" applyBorder="1" applyAlignment="1">
      <alignment vertical="center" wrapText="1"/>
    </xf>
    <xf numFmtId="178" fontId="13" fillId="0" borderId="1" xfId="0" applyNumberFormat="1" applyFont="1" applyFill="1" applyBorder="1" applyAlignment="1">
      <alignment horizontal="center" vertical="center" wrapText="1"/>
    </xf>
    <xf numFmtId="10" fontId="13" fillId="0" borderId="3" xfId="11" applyNumberFormat="1" applyFont="1" applyFill="1" applyBorder="1" applyAlignment="1">
      <alignment horizontal="center" vertical="center" wrapText="1"/>
    </xf>
    <xf numFmtId="10" fontId="13" fillId="0" borderId="4" xfId="11"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178" fontId="14" fillId="0" borderId="5" xfId="0" applyNumberFormat="1" applyFont="1" applyFill="1" applyBorder="1" applyAlignment="1">
      <alignment horizontal="center" vertical="center" wrapText="1"/>
    </xf>
    <xf numFmtId="10" fontId="14" fillId="0" borderId="3" xfId="11" applyNumberFormat="1" applyFont="1" applyFill="1" applyBorder="1" applyAlignment="1">
      <alignment horizontal="center" vertical="center" wrapText="1"/>
    </xf>
    <xf numFmtId="10" fontId="14" fillId="0" borderId="4" xfId="11"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10" fontId="14" fillId="0" borderId="1" xfId="11"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NumberFormat="1" applyFont="1" applyFill="1" applyBorder="1" applyAlignment="1">
      <alignment horizontal="left" vertical="center" wrapText="1"/>
    </xf>
    <xf numFmtId="0" fontId="15" fillId="0" borderId="0" xfId="0" applyFont="1" applyFill="1" applyBorder="1" applyAlignment="1">
      <alignment horizontal="center" vertical="center" wrapText="1"/>
    </xf>
    <xf numFmtId="0" fontId="14" fillId="0" borderId="2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8" xfId="0" applyFont="1" applyFill="1" applyBorder="1" applyAlignment="1">
      <alignment horizontal="left" vertical="center" wrapText="1"/>
    </xf>
    <xf numFmtId="9" fontId="14" fillId="0" borderId="1" xfId="11"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vertical="center" wrapText="1"/>
    </xf>
    <xf numFmtId="177" fontId="13" fillId="0" borderId="4" xfId="0" applyNumberFormat="1" applyFont="1" applyFill="1" applyBorder="1" applyAlignment="1">
      <alignment vertical="center" wrapText="1"/>
    </xf>
    <xf numFmtId="0" fontId="14" fillId="0" borderId="1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177" fontId="13" fillId="0" borderId="4" xfId="0" applyNumberFormat="1" applyFont="1" applyFill="1" applyBorder="1" applyAlignment="1">
      <alignment horizontal="center" vertical="center"/>
    </xf>
    <xf numFmtId="0" fontId="14" fillId="0" borderId="4" xfId="0" applyFont="1" applyFill="1" applyBorder="1" applyAlignment="1">
      <alignment horizontal="left" vertical="center" wrapText="1"/>
    </xf>
    <xf numFmtId="9" fontId="14" fillId="0" borderId="1" xfId="0" applyNumberFormat="1" applyFont="1" applyFill="1" applyBorder="1" applyAlignment="1">
      <alignment vertical="center" wrapText="1"/>
    </xf>
    <xf numFmtId="0" fontId="14" fillId="0" borderId="1" xfId="0" applyNumberFormat="1" applyFont="1" applyFill="1" applyBorder="1" applyAlignment="1">
      <alignment vertical="center" wrapText="1"/>
    </xf>
    <xf numFmtId="0" fontId="14" fillId="0" borderId="22" xfId="0" applyFont="1" applyFill="1" applyBorder="1" applyAlignment="1">
      <alignment horizontal="left" vertical="center" wrapText="1"/>
    </xf>
    <xf numFmtId="0" fontId="16"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17" fillId="0" borderId="0" xfId="0" applyFont="1" applyBorder="1">
      <alignment vertical="center"/>
    </xf>
    <xf numFmtId="0" fontId="16" fillId="0" borderId="0" xfId="0" applyFont="1" applyBorder="1">
      <alignment vertical="center"/>
    </xf>
    <xf numFmtId="0" fontId="18" fillId="0" borderId="0" xfId="0" applyFont="1">
      <alignment vertical="center"/>
    </xf>
    <xf numFmtId="0" fontId="19" fillId="0" borderId="0" xfId="0" applyFont="1" applyAlignment="1">
      <alignment horizontal="center" vertical="center" wrapText="1"/>
    </xf>
    <xf numFmtId="0" fontId="0" fillId="0" borderId="0" xfId="0" applyAlignment="1">
      <alignment vertical="center"/>
    </xf>
    <xf numFmtId="0" fontId="20"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6" fillId="0" borderId="0" xfId="0" applyFont="1" applyAlignment="1">
      <alignment horizontal="center" vertical="center" wrapText="1"/>
    </xf>
    <xf numFmtId="0" fontId="22"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zoomScale="55" zoomScaleNormal="55" workbookViewId="0">
      <selection activeCell="C7" sqref="C7"/>
    </sheetView>
  </sheetViews>
  <sheetFormatPr defaultColWidth="9" defaultRowHeight="14"/>
  <cols>
    <col min="1" max="1" width="181.372727272727" customWidth="1"/>
  </cols>
  <sheetData>
    <row r="1" ht="45" customHeight="1" spans="1:1">
      <c r="A1" s="165" t="s">
        <v>0</v>
      </c>
    </row>
    <row r="2" ht="149.25" customHeight="1" spans="1:11">
      <c r="A2" s="166" t="s">
        <v>1</v>
      </c>
      <c r="B2" s="167"/>
      <c r="C2" s="167"/>
      <c r="D2" s="167"/>
      <c r="E2" s="167"/>
      <c r="F2" s="167"/>
      <c r="G2" s="167"/>
      <c r="H2" s="167"/>
      <c r="I2" s="167"/>
      <c r="J2" s="167"/>
      <c r="K2" s="167"/>
    </row>
    <row r="3" ht="51" customHeight="1" spans="1:11">
      <c r="A3" s="168"/>
      <c r="B3" s="167"/>
      <c r="C3" s="167"/>
      <c r="D3" s="167"/>
      <c r="E3" s="167"/>
      <c r="F3" s="167"/>
      <c r="G3" s="167"/>
      <c r="H3" s="167"/>
      <c r="I3" s="167"/>
      <c r="J3" s="167"/>
      <c r="K3" s="167"/>
    </row>
    <row r="4" ht="51" customHeight="1" spans="1:11">
      <c r="A4" s="168"/>
      <c r="B4" s="167"/>
      <c r="C4" s="167"/>
      <c r="D4" s="167"/>
      <c r="E4" s="167"/>
      <c r="F4" s="167"/>
      <c r="G4" s="167"/>
      <c r="H4" s="167"/>
      <c r="I4" s="167"/>
      <c r="J4" s="167"/>
      <c r="K4" s="167"/>
    </row>
    <row r="5" ht="51" customHeight="1" spans="1:11">
      <c r="A5" s="169" t="s">
        <v>2</v>
      </c>
      <c r="B5" s="167"/>
      <c r="C5" s="167"/>
      <c r="D5" s="167"/>
      <c r="E5" s="167"/>
      <c r="F5" s="167"/>
      <c r="G5" s="167"/>
      <c r="H5" s="167"/>
      <c r="I5" s="167"/>
      <c r="J5" s="167"/>
      <c r="K5" s="167"/>
    </row>
    <row r="6" ht="51" customHeight="1" spans="1:11">
      <c r="A6" s="169" t="s">
        <v>3</v>
      </c>
      <c r="B6" s="167"/>
      <c r="C6" s="167"/>
      <c r="D6" s="167"/>
      <c r="E6" s="167"/>
      <c r="F6" s="167"/>
      <c r="G6" s="167"/>
      <c r="H6" s="167"/>
      <c r="I6" s="167"/>
      <c r="J6" s="167"/>
      <c r="K6" s="167"/>
    </row>
    <row r="7" ht="51" customHeight="1" spans="1:11">
      <c r="A7" s="170" t="s">
        <v>4</v>
      </c>
      <c r="B7" s="167"/>
      <c r="C7" s="167"/>
      <c r="D7" s="167"/>
      <c r="E7" s="167"/>
      <c r="F7" s="167"/>
      <c r="G7" s="167"/>
      <c r="H7" s="167"/>
      <c r="I7" s="167"/>
      <c r="J7" s="167"/>
      <c r="K7" s="167"/>
    </row>
    <row r="8" s="160" customFormat="1" ht="27" customHeight="1" spans="1:1">
      <c r="A8" s="171"/>
    </row>
    <row r="9" s="160" customFormat="1" ht="27" customHeight="1" spans="1:1">
      <c r="A9" s="172"/>
    </row>
    <row r="10" s="160"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E8" sqref="E8"/>
    </sheetView>
  </sheetViews>
  <sheetFormatPr defaultColWidth="9" defaultRowHeight="14"/>
  <cols>
    <col min="1" max="1" width="81.6272727272727" customWidth="1"/>
  </cols>
  <sheetData>
    <row r="1" spans="1:1">
      <c r="A1" s="161"/>
    </row>
    <row r="2" ht="40.5" customHeight="1" spans="1:1">
      <c r="A2" s="162" t="s">
        <v>5</v>
      </c>
    </row>
    <row r="3" ht="19.5" customHeight="1" spans="1:1">
      <c r="A3" s="161"/>
    </row>
    <row r="4" s="160" customFormat="1" ht="30.75" customHeight="1" spans="1:1">
      <c r="A4" s="163" t="s">
        <v>6</v>
      </c>
    </row>
    <row r="5" s="160" customFormat="1" ht="30.75" customHeight="1" spans="1:1">
      <c r="A5" s="163" t="s">
        <v>7</v>
      </c>
    </row>
    <row r="6" s="160" customFormat="1" ht="30.75" customHeight="1" spans="1:1">
      <c r="A6" s="163" t="s">
        <v>8</v>
      </c>
    </row>
    <row r="7" s="160" customFormat="1" ht="30.75" customHeight="1" spans="1:1">
      <c r="A7" s="164" t="s">
        <v>9</v>
      </c>
    </row>
    <row r="8" s="160" customFormat="1" ht="30.75" customHeight="1" spans="1:1">
      <c r="A8" s="164" t="s">
        <v>10</v>
      </c>
    </row>
    <row r="9" s="160" customFormat="1" ht="30.75" customHeight="1" spans="1:1">
      <c r="A9" s="163" t="s">
        <v>11</v>
      </c>
    </row>
    <row r="10" s="160" customFormat="1" ht="30.75" customHeight="1" spans="1:1">
      <c r="A10" s="164" t="s">
        <v>12</v>
      </c>
    </row>
    <row r="11" s="160" customFormat="1" ht="30.75" customHeight="1" spans="1:1">
      <c r="A11" s="164"/>
    </row>
    <row r="12" s="160" customFormat="1" ht="30.75" customHeight="1" spans="1:1">
      <c r="A12" s="164"/>
    </row>
    <row r="13" s="160" customFormat="1" ht="30.75" customHeight="1" spans="1:1">
      <c r="A13" s="164"/>
    </row>
    <row r="14" spans="1:1">
      <c r="A14" s="161"/>
    </row>
    <row r="15" spans="1:1">
      <c r="A15" s="16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60"/>
  <sheetViews>
    <sheetView topLeftCell="A23" workbookViewId="0">
      <selection activeCell="G28" sqref="G28"/>
    </sheetView>
  </sheetViews>
  <sheetFormatPr defaultColWidth="11" defaultRowHeight="15"/>
  <cols>
    <col min="1" max="1" width="9.94545454545455" style="94" customWidth="1"/>
    <col min="2" max="2" width="20.0909090909091" style="94" customWidth="1"/>
    <col min="3" max="3" width="15.8181818181818" style="94" customWidth="1"/>
    <col min="4" max="4" width="24.4545454545455" style="94" customWidth="1"/>
    <col min="5" max="5" width="14.9090909090909" style="94" customWidth="1"/>
    <col min="6" max="6" width="14.2545454545455" style="94" customWidth="1"/>
    <col min="7" max="7" width="13.2545454545455" style="94" customWidth="1"/>
    <col min="8" max="8" width="11.8727272727273" style="94" customWidth="1"/>
    <col min="9" max="9" width="25.9090909090909" style="94" customWidth="1"/>
    <col min="10" max="16377" width="11" style="94"/>
    <col min="16378" max="16384" width="11" style="95"/>
  </cols>
  <sheetData>
    <row r="1" s="94" customFormat="1" ht="64.5" customHeight="1" spans="1:9">
      <c r="A1" s="96" t="s">
        <v>13</v>
      </c>
      <c r="B1" s="96"/>
      <c r="C1" s="96"/>
      <c r="D1" s="96"/>
      <c r="E1" s="96"/>
      <c r="F1" s="96"/>
      <c r="G1" s="96"/>
      <c r="H1" s="96"/>
      <c r="I1" s="96"/>
    </row>
    <row r="2" s="94" customFormat="1" ht="30" customHeight="1" spans="1:9">
      <c r="A2" s="97" t="s">
        <v>14</v>
      </c>
      <c r="B2" s="98" t="s">
        <v>15</v>
      </c>
      <c r="C2" s="99"/>
      <c r="D2" s="99"/>
      <c r="E2" s="99"/>
      <c r="F2" s="99"/>
      <c r="G2" s="99"/>
      <c r="H2" s="99"/>
      <c r="I2" s="153"/>
    </row>
    <row r="3" s="94" customFormat="1" ht="26.25" customHeight="1" spans="1:9">
      <c r="A3" s="100" t="s">
        <v>16</v>
      </c>
      <c r="B3" s="101"/>
      <c r="C3" s="101" t="s">
        <v>17</v>
      </c>
      <c r="D3" s="102" t="s">
        <v>18</v>
      </c>
      <c r="E3" s="103" t="s">
        <v>19</v>
      </c>
      <c r="F3" s="104" t="s">
        <v>20</v>
      </c>
      <c r="G3" s="105"/>
      <c r="H3" s="106" t="s">
        <v>21</v>
      </c>
      <c r="I3" s="154" t="s">
        <v>22</v>
      </c>
    </row>
    <row r="4" s="94" customFormat="1" ht="23.25" customHeight="1" spans="1:9">
      <c r="A4" s="107"/>
      <c r="B4" s="108" t="s">
        <v>23</v>
      </c>
      <c r="C4" s="109">
        <f>C5+C6</f>
        <v>1409.334632</v>
      </c>
      <c r="D4" s="109">
        <f>D5+D6</f>
        <v>1797.055531</v>
      </c>
      <c r="E4" s="109">
        <f>E5+E6</f>
        <v>1445.430322</v>
      </c>
      <c r="F4" s="110">
        <f>E4/D4</f>
        <v>0.80433258575803</v>
      </c>
      <c r="G4" s="111"/>
      <c r="H4" s="112">
        <v>10</v>
      </c>
      <c r="I4" s="155">
        <f>H4*F4</f>
        <v>8.0433258575803</v>
      </c>
    </row>
    <row r="5" s="94" customFormat="1" ht="23.25" customHeight="1" spans="1:9">
      <c r="A5" s="107"/>
      <c r="B5" s="113" t="s">
        <v>24</v>
      </c>
      <c r="C5" s="114">
        <f>11082700/10000</f>
        <v>1108.27</v>
      </c>
      <c r="D5" s="114">
        <f>(11023081+1316827.99)/10000</f>
        <v>1233.990899</v>
      </c>
      <c r="E5" s="114">
        <f>9906962.19/10000</f>
        <v>990.696219</v>
      </c>
      <c r="F5" s="115">
        <f>E5/D5</f>
        <v>0.802839161782181</v>
      </c>
      <c r="G5" s="116"/>
      <c r="H5" s="112" t="s">
        <v>25</v>
      </c>
      <c r="I5" s="112" t="s">
        <v>25</v>
      </c>
    </row>
    <row r="6" s="94" customFormat="1" ht="23.25" customHeight="1" spans="1:9">
      <c r="A6" s="117"/>
      <c r="B6" s="113" t="s">
        <v>26</v>
      </c>
      <c r="C6" s="114">
        <f>(2910000+100646.32)/10000</f>
        <v>301.064632</v>
      </c>
      <c r="D6" s="114">
        <f>(5530000+100646.32)/10000</f>
        <v>563.064632</v>
      </c>
      <c r="E6" s="114">
        <f>4547341.03/10000</f>
        <v>454.734103</v>
      </c>
      <c r="F6" s="115">
        <f>E6/D6</f>
        <v>0.807605516590145</v>
      </c>
      <c r="G6" s="116"/>
      <c r="H6" s="112" t="s">
        <v>25</v>
      </c>
      <c r="I6" s="112" t="s">
        <v>25</v>
      </c>
    </row>
    <row r="7" s="94" customFormat="1" ht="23.25" customHeight="1" spans="1:9">
      <c r="A7" s="101" t="s">
        <v>27</v>
      </c>
      <c r="B7" s="100" t="s">
        <v>28</v>
      </c>
      <c r="C7" s="100"/>
      <c r="D7" s="100"/>
      <c r="E7" s="101" t="s">
        <v>29</v>
      </c>
      <c r="F7" s="101"/>
      <c r="G7" s="101"/>
      <c r="H7" s="101"/>
      <c r="I7" s="101"/>
    </row>
    <row r="8" s="94" customFormat="1" ht="71" customHeight="1" spans="1:9">
      <c r="A8" s="104"/>
      <c r="B8" s="113" t="s">
        <v>30</v>
      </c>
      <c r="C8" s="113"/>
      <c r="D8" s="113"/>
      <c r="E8" s="118" t="s">
        <v>31</v>
      </c>
      <c r="F8" s="118"/>
      <c r="G8" s="118"/>
      <c r="H8" s="118"/>
      <c r="I8" s="156"/>
    </row>
    <row r="9" s="94" customFormat="1" ht="42" customHeight="1" spans="1:9">
      <c r="A9" s="104"/>
      <c r="B9" s="113" t="s">
        <v>32</v>
      </c>
      <c r="C9" s="113"/>
      <c r="D9" s="113"/>
      <c r="E9" s="118" t="s">
        <v>33</v>
      </c>
      <c r="F9" s="118"/>
      <c r="G9" s="118"/>
      <c r="H9" s="118"/>
      <c r="I9" s="156"/>
    </row>
    <row r="10" s="94" customFormat="1" ht="80" customHeight="1" spans="1:9">
      <c r="A10" s="104"/>
      <c r="B10" s="113" t="s">
        <v>34</v>
      </c>
      <c r="C10" s="113"/>
      <c r="D10" s="113"/>
      <c r="E10" s="118" t="s">
        <v>35</v>
      </c>
      <c r="F10" s="118"/>
      <c r="G10" s="118"/>
      <c r="H10" s="118"/>
      <c r="I10" s="156"/>
    </row>
    <row r="11" s="94" customFormat="1" ht="23.25" customHeight="1" spans="1:9">
      <c r="A11" s="119" t="s">
        <v>36</v>
      </c>
      <c r="B11" s="102" t="s">
        <v>37</v>
      </c>
      <c r="C11" s="120" t="s">
        <v>38</v>
      </c>
      <c r="D11" s="103" t="s">
        <v>39</v>
      </c>
      <c r="E11" s="101" t="s">
        <v>40</v>
      </c>
      <c r="F11" s="101" t="s">
        <v>41</v>
      </c>
      <c r="G11" s="101" t="s">
        <v>21</v>
      </c>
      <c r="H11" s="101" t="s">
        <v>22</v>
      </c>
      <c r="I11" s="101" t="s">
        <v>42</v>
      </c>
    </row>
    <row r="12" s="94" customFormat="1" ht="59" customHeight="1" spans="1:9">
      <c r="A12" s="119"/>
      <c r="B12" s="121" t="s">
        <v>43</v>
      </c>
      <c r="C12" s="122" t="s">
        <v>44</v>
      </c>
      <c r="D12" s="123" t="s">
        <v>45</v>
      </c>
      <c r="E12" s="124" t="s">
        <v>46</v>
      </c>
      <c r="F12" s="125">
        <f>F5</f>
        <v>0.802839161782181</v>
      </c>
      <c r="G12" s="124">
        <v>2.7</v>
      </c>
      <c r="H12" s="124">
        <v>2.17</v>
      </c>
      <c r="I12" s="157" t="s">
        <v>47</v>
      </c>
    </row>
    <row r="13" s="94" customFormat="1" ht="73" customHeight="1" spans="1:9">
      <c r="A13" s="119"/>
      <c r="B13" s="126"/>
      <c r="C13" s="127"/>
      <c r="D13" s="123" t="s">
        <v>48</v>
      </c>
      <c r="E13" s="124" t="s">
        <v>46</v>
      </c>
      <c r="F13" s="125">
        <f>F6</f>
        <v>0.807605516590145</v>
      </c>
      <c r="G13" s="124">
        <v>2.7</v>
      </c>
      <c r="H13" s="124">
        <v>2.18</v>
      </c>
      <c r="I13" s="157" t="s">
        <v>49</v>
      </c>
    </row>
    <row r="14" s="94" customFormat="1" ht="95" customHeight="1" spans="1:9">
      <c r="A14" s="119"/>
      <c r="B14" s="126"/>
      <c r="C14" s="127"/>
      <c r="D14" s="123" t="s">
        <v>50</v>
      </c>
      <c r="E14" s="124" t="s">
        <v>51</v>
      </c>
      <c r="F14" s="128">
        <v>0.8586</v>
      </c>
      <c r="G14" s="124">
        <v>2.7</v>
      </c>
      <c r="H14" s="124">
        <v>2.32</v>
      </c>
      <c r="I14" s="157" t="s">
        <v>52</v>
      </c>
    </row>
    <row r="15" s="94" customFormat="1" ht="86" customHeight="1" spans="1:9">
      <c r="A15" s="119"/>
      <c r="B15" s="126"/>
      <c r="C15" s="129"/>
      <c r="D15" s="123" t="s">
        <v>53</v>
      </c>
      <c r="E15" s="124" t="s">
        <v>54</v>
      </c>
      <c r="F15" s="128">
        <v>1.4806</v>
      </c>
      <c r="G15" s="124">
        <v>2.7</v>
      </c>
      <c r="H15" s="124">
        <v>2.7</v>
      </c>
      <c r="I15" s="157" t="s">
        <v>55</v>
      </c>
    </row>
    <row r="16" s="94" customFormat="1" ht="24" customHeight="1" spans="1:9">
      <c r="A16" s="119"/>
      <c r="B16" s="126"/>
      <c r="C16" s="130" t="s">
        <v>56</v>
      </c>
      <c r="D16" s="123" t="s">
        <v>57</v>
      </c>
      <c r="E16" s="124" t="s">
        <v>58</v>
      </c>
      <c r="F16" s="13">
        <v>1</v>
      </c>
      <c r="G16" s="124">
        <v>2.7</v>
      </c>
      <c r="H16" s="124">
        <v>2.7</v>
      </c>
      <c r="I16" s="108"/>
    </row>
    <row r="17" s="94" customFormat="1" ht="24" customHeight="1" spans="1:9">
      <c r="A17" s="119"/>
      <c r="B17" s="126"/>
      <c r="C17" s="129"/>
      <c r="D17" s="123" t="s">
        <v>59</v>
      </c>
      <c r="E17" s="124" t="s">
        <v>60</v>
      </c>
      <c r="F17" s="13">
        <v>1</v>
      </c>
      <c r="G17" s="124">
        <v>2.7</v>
      </c>
      <c r="H17" s="124">
        <v>2.7</v>
      </c>
      <c r="I17" s="108"/>
    </row>
    <row r="18" s="94" customFormat="1" ht="24" customHeight="1" spans="1:9">
      <c r="A18" s="119"/>
      <c r="B18" s="126"/>
      <c r="C18" s="131" t="s">
        <v>61</v>
      </c>
      <c r="D18" s="123" t="s">
        <v>62</v>
      </c>
      <c r="E18" s="124" t="s">
        <v>60</v>
      </c>
      <c r="F18" s="13">
        <v>1</v>
      </c>
      <c r="G18" s="124">
        <v>2.7</v>
      </c>
      <c r="H18" s="124">
        <v>2.7</v>
      </c>
      <c r="I18" s="108"/>
    </row>
    <row r="19" s="94" customFormat="1" ht="24" customHeight="1" spans="1:9">
      <c r="A19" s="119"/>
      <c r="B19" s="126"/>
      <c r="C19" s="132" t="s">
        <v>63</v>
      </c>
      <c r="D19" s="123" t="s">
        <v>64</v>
      </c>
      <c r="E19" s="124" t="s">
        <v>60</v>
      </c>
      <c r="F19" s="13">
        <v>1</v>
      </c>
      <c r="G19" s="124">
        <v>2.7</v>
      </c>
      <c r="H19" s="124">
        <v>2.7</v>
      </c>
      <c r="I19" s="108"/>
    </row>
    <row r="20" s="94" customFormat="1" ht="24" customHeight="1" spans="1:9">
      <c r="A20" s="119"/>
      <c r="B20" s="126"/>
      <c r="C20" s="132" t="s">
        <v>65</v>
      </c>
      <c r="D20" s="123" t="s">
        <v>66</v>
      </c>
      <c r="E20" s="124" t="s">
        <v>51</v>
      </c>
      <c r="F20" s="124" t="s">
        <v>51</v>
      </c>
      <c r="G20" s="124">
        <v>2.7</v>
      </c>
      <c r="H20" s="124">
        <v>2.7</v>
      </c>
      <c r="I20" s="157"/>
    </row>
    <row r="21" s="94" customFormat="1" ht="24" customHeight="1" spans="1:9">
      <c r="A21" s="119"/>
      <c r="B21" s="133"/>
      <c r="C21" s="132" t="s">
        <v>67</v>
      </c>
      <c r="D21" s="123" t="s">
        <v>68</v>
      </c>
      <c r="E21" s="124" t="s">
        <v>58</v>
      </c>
      <c r="F21" s="13">
        <v>1</v>
      </c>
      <c r="G21" s="124">
        <v>2.7</v>
      </c>
      <c r="H21" s="124">
        <v>2.7</v>
      </c>
      <c r="I21" s="108"/>
    </row>
    <row r="22" s="94" customFormat="1" ht="52" customHeight="1" spans="1:9">
      <c r="A22" s="119"/>
      <c r="B22" s="134" t="s">
        <v>69</v>
      </c>
      <c r="C22" s="135" t="s">
        <v>70</v>
      </c>
      <c r="D22" s="136" t="s">
        <v>71</v>
      </c>
      <c r="E22" s="124" t="s">
        <v>72</v>
      </c>
      <c r="F22" s="128">
        <v>0.8443</v>
      </c>
      <c r="G22" s="124">
        <v>1.92</v>
      </c>
      <c r="H22" s="119">
        <v>1.71</v>
      </c>
      <c r="I22" s="158" t="s">
        <v>73</v>
      </c>
    </row>
    <row r="23" s="94" customFormat="1" ht="52" customHeight="1" spans="1:9">
      <c r="A23" s="119"/>
      <c r="B23" s="137"/>
      <c r="C23" s="138"/>
      <c r="D23" s="136" t="s">
        <v>74</v>
      </c>
      <c r="E23" s="124" t="s">
        <v>72</v>
      </c>
      <c r="F23" s="128">
        <v>0.8194</v>
      </c>
      <c r="G23" s="124">
        <v>1.86</v>
      </c>
      <c r="H23" s="139">
        <v>1.6</v>
      </c>
      <c r="I23" s="108" t="s">
        <v>73</v>
      </c>
    </row>
    <row r="24" s="94" customFormat="1" ht="52" customHeight="1" spans="1:9">
      <c r="A24" s="119"/>
      <c r="B24" s="137"/>
      <c r="C24" s="138"/>
      <c r="D24" s="136" t="s">
        <v>75</v>
      </c>
      <c r="E24" s="124" t="s">
        <v>72</v>
      </c>
      <c r="F24" s="128">
        <v>0.8194</v>
      </c>
      <c r="G24" s="124">
        <v>1.86</v>
      </c>
      <c r="H24" s="139">
        <v>1.6</v>
      </c>
      <c r="I24" s="158" t="s">
        <v>73</v>
      </c>
    </row>
    <row r="25" s="94" customFormat="1" ht="24" customHeight="1" spans="1:9">
      <c r="A25" s="119"/>
      <c r="B25" s="137"/>
      <c r="C25" s="138"/>
      <c r="D25" s="136" t="s">
        <v>76</v>
      </c>
      <c r="E25" s="124" t="s">
        <v>46</v>
      </c>
      <c r="F25" s="124">
        <v>100</v>
      </c>
      <c r="G25" s="124">
        <v>1.86</v>
      </c>
      <c r="H25" s="119">
        <v>1.86</v>
      </c>
      <c r="I25" s="108"/>
    </row>
    <row r="26" s="94" customFormat="1" ht="24" customHeight="1" spans="1:9">
      <c r="A26" s="119"/>
      <c r="B26" s="137"/>
      <c r="C26" s="138"/>
      <c r="D26" s="136" t="s">
        <v>77</v>
      </c>
      <c r="E26" s="124" t="s">
        <v>78</v>
      </c>
      <c r="F26" s="128">
        <v>0.8721</v>
      </c>
      <c r="G26" s="124">
        <v>1.86</v>
      </c>
      <c r="H26" s="119">
        <v>1.86</v>
      </c>
      <c r="I26" s="108"/>
    </row>
    <row r="27" s="94" customFormat="1" ht="24" customHeight="1" spans="1:9">
      <c r="A27" s="119"/>
      <c r="B27" s="137"/>
      <c r="C27" s="138"/>
      <c r="D27" s="136" t="s">
        <v>79</v>
      </c>
      <c r="E27" s="124" t="s">
        <v>46</v>
      </c>
      <c r="F27" s="140">
        <v>1</v>
      </c>
      <c r="G27" s="124">
        <v>1.86</v>
      </c>
      <c r="H27" s="119">
        <v>1.86</v>
      </c>
      <c r="I27" s="108"/>
    </row>
    <row r="28" s="94" customFormat="1" ht="24" customHeight="1" spans="1:9">
      <c r="A28" s="119"/>
      <c r="B28" s="137"/>
      <c r="C28" s="138"/>
      <c r="D28" s="136" t="s">
        <v>80</v>
      </c>
      <c r="E28" s="124" t="s">
        <v>46</v>
      </c>
      <c r="F28" s="140">
        <v>1</v>
      </c>
      <c r="G28" s="124">
        <v>1.86</v>
      </c>
      <c r="H28" s="119">
        <v>1.86</v>
      </c>
      <c r="I28" s="108"/>
    </row>
    <row r="29" s="94" customFormat="1" ht="24" customHeight="1" spans="1:9">
      <c r="A29" s="119"/>
      <c r="B29" s="137"/>
      <c r="C29" s="138"/>
      <c r="D29" s="136" t="s">
        <v>81</v>
      </c>
      <c r="E29" s="124" t="s">
        <v>46</v>
      </c>
      <c r="F29" s="140">
        <v>1</v>
      </c>
      <c r="G29" s="124">
        <v>1.86</v>
      </c>
      <c r="H29" s="119">
        <v>1.86</v>
      </c>
      <c r="I29" s="108"/>
    </row>
    <row r="30" s="94" customFormat="1" ht="24" customHeight="1" spans="1:9">
      <c r="A30" s="119"/>
      <c r="B30" s="137"/>
      <c r="C30" s="138"/>
      <c r="D30" s="136" t="s">
        <v>82</v>
      </c>
      <c r="E30" s="124" t="s">
        <v>83</v>
      </c>
      <c r="F30" s="124">
        <v>15</v>
      </c>
      <c r="G30" s="124">
        <v>1.86</v>
      </c>
      <c r="H30" s="119">
        <v>1.86</v>
      </c>
      <c r="I30" s="108"/>
    </row>
    <row r="31" s="94" customFormat="1" ht="24" customHeight="1" spans="1:9">
      <c r="A31" s="119"/>
      <c r="B31" s="137"/>
      <c r="C31" s="138"/>
      <c r="D31" s="136" t="s">
        <v>84</v>
      </c>
      <c r="E31" s="124" t="s">
        <v>85</v>
      </c>
      <c r="F31" s="124">
        <v>12</v>
      </c>
      <c r="G31" s="124">
        <v>1.86</v>
      </c>
      <c r="H31" s="119">
        <v>1.86</v>
      </c>
      <c r="I31" s="108"/>
    </row>
    <row r="32" s="94" customFormat="1" ht="24" customHeight="1" spans="1:9">
      <c r="A32" s="119"/>
      <c r="B32" s="137"/>
      <c r="C32" s="138"/>
      <c r="D32" s="136" t="s">
        <v>86</v>
      </c>
      <c r="E32" s="124" t="s">
        <v>87</v>
      </c>
      <c r="F32" s="124">
        <v>89.53</v>
      </c>
      <c r="G32" s="124">
        <v>1.86</v>
      </c>
      <c r="H32" s="119">
        <v>1.86</v>
      </c>
      <c r="I32" s="108"/>
    </row>
    <row r="33" s="94" customFormat="1" ht="48" customHeight="1" spans="1:9">
      <c r="A33" s="119"/>
      <c r="B33" s="137"/>
      <c r="C33" s="138"/>
      <c r="D33" s="136" t="s">
        <v>88</v>
      </c>
      <c r="E33" s="124" t="s">
        <v>89</v>
      </c>
      <c r="F33" s="128">
        <v>0.0115</v>
      </c>
      <c r="G33" s="124">
        <v>1.86</v>
      </c>
      <c r="H33" s="119">
        <v>0.36</v>
      </c>
      <c r="I33" s="158" t="s">
        <v>90</v>
      </c>
    </row>
    <row r="34" s="94" customFormat="1" ht="72" customHeight="1" spans="1:9">
      <c r="A34" s="119"/>
      <c r="B34" s="137"/>
      <c r="C34" s="138"/>
      <c r="D34" s="136" t="s">
        <v>91</v>
      </c>
      <c r="E34" s="124" t="s">
        <v>92</v>
      </c>
      <c r="F34" s="128">
        <v>0.0236</v>
      </c>
      <c r="G34" s="124">
        <v>1.86</v>
      </c>
      <c r="H34" s="119">
        <v>1.46</v>
      </c>
      <c r="I34" s="158" t="s">
        <v>93</v>
      </c>
    </row>
    <row r="35" s="94" customFormat="1" ht="24" customHeight="1" spans="1:9">
      <c r="A35" s="119"/>
      <c r="B35" s="137"/>
      <c r="C35" s="138"/>
      <c r="D35" s="136" t="s">
        <v>94</v>
      </c>
      <c r="E35" s="124" t="s">
        <v>46</v>
      </c>
      <c r="F35" s="140">
        <v>1</v>
      </c>
      <c r="G35" s="124">
        <v>1.86</v>
      </c>
      <c r="H35" s="124">
        <v>1.86</v>
      </c>
      <c r="I35" s="108"/>
    </row>
    <row r="36" s="94" customFormat="1" ht="24" customHeight="1" spans="1:9">
      <c r="A36" s="119"/>
      <c r="B36" s="137"/>
      <c r="C36" s="138"/>
      <c r="D36" s="136" t="s">
        <v>95</v>
      </c>
      <c r="E36" s="124" t="s">
        <v>46</v>
      </c>
      <c r="F36" s="140">
        <v>1</v>
      </c>
      <c r="G36" s="124">
        <v>1.86</v>
      </c>
      <c r="H36" s="124">
        <v>1.86</v>
      </c>
      <c r="I36" s="108"/>
    </row>
    <row r="37" s="94" customFormat="1" ht="24" customHeight="1" spans="1:9">
      <c r="A37" s="119"/>
      <c r="B37" s="137"/>
      <c r="C37" s="138"/>
      <c r="D37" s="136" t="s">
        <v>96</v>
      </c>
      <c r="E37" s="124" t="s">
        <v>46</v>
      </c>
      <c r="F37" s="140">
        <v>1</v>
      </c>
      <c r="G37" s="124">
        <v>1.86</v>
      </c>
      <c r="H37" s="124">
        <v>1.86</v>
      </c>
      <c r="I37" s="108"/>
    </row>
    <row r="38" s="94" customFormat="1" ht="24" customHeight="1" spans="1:9">
      <c r="A38" s="119"/>
      <c r="B38" s="137"/>
      <c r="C38" s="138"/>
      <c r="D38" s="136" t="s">
        <v>97</v>
      </c>
      <c r="E38" s="124" t="s">
        <v>98</v>
      </c>
      <c r="F38" s="128">
        <v>0.9931</v>
      </c>
      <c r="G38" s="124">
        <v>1.86</v>
      </c>
      <c r="H38" s="124">
        <v>1.86</v>
      </c>
      <c r="I38" s="108"/>
    </row>
    <row r="39" s="94" customFormat="1" ht="24" customHeight="1" spans="1:9">
      <c r="A39" s="119"/>
      <c r="B39" s="137"/>
      <c r="C39" s="138"/>
      <c r="D39" s="136" t="s">
        <v>99</v>
      </c>
      <c r="E39" s="124" t="s">
        <v>100</v>
      </c>
      <c r="F39" s="140">
        <v>1</v>
      </c>
      <c r="G39" s="124">
        <v>1.86</v>
      </c>
      <c r="H39" s="124">
        <v>1.86</v>
      </c>
      <c r="I39" s="108"/>
    </row>
    <row r="40" s="94" customFormat="1" ht="24" customHeight="1" spans="1:9">
      <c r="A40" s="119"/>
      <c r="B40" s="137"/>
      <c r="C40" s="138"/>
      <c r="D40" s="136" t="s">
        <v>101</v>
      </c>
      <c r="E40" s="124" t="s">
        <v>100</v>
      </c>
      <c r="F40" s="140">
        <v>1</v>
      </c>
      <c r="G40" s="124">
        <v>1.86</v>
      </c>
      <c r="H40" s="124">
        <v>1.86</v>
      </c>
      <c r="I40" s="108"/>
    </row>
    <row r="41" s="94" customFormat="1" ht="24" customHeight="1" spans="1:9">
      <c r="A41" s="119"/>
      <c r="B41" s="137"/>
      <c r="C41" s="138"/>
      <c r="D41" s="136" t="s">
        <v>102</v>
      </c>
      <c r="E41" s="124" t="s">
        <v>100</v>
      </c>
      <c r="F41" s="140">
        <v>1</v>
      </c>
      <c r="G41" s="124">
        <v>1.86</v>
      </c>
      <c r="H41" s="124">
        <v>1.86</v>
      </c>
      <c r="I41" s="108"/>
    </row>
    <row r="42" s="94" customFormat="1" ht="24" customHeight="1" spans="1:9">
      <c r="A42" s="119"/>
      <c r="B42" s="137"/>
      <c r="C42" s="138"/>
      <c r="D42" s="136" t="s">
        <v>103</v>
      </c>
      <c r="E42" s="124" t="s">
        <v>100</v>
      </c>
      <c r="F42" s="140">
        <v>1</v>
      </c>
      <c r="G42" s="124">
        <v>1.86</v>
      </c>
      <c r="H42" s="124">
        <v>1.86</v>
      </c>
      <c r="I42" s="108"/>
    </row>
    <row r="43" s="94" customFormat="1" ht="24" customHeight="1" spans="1:9">
      <c r="A43" s="119"/>
      <c r="B43" s="137"/>
      <c r="C43" s="141"/>
      <c r="D43" s="136" t="s">
        <v>104</v>
      </c>
      <c r="E43" s="124" t="s">
        <v>105</v>
      </c>
      <c r="F43" s="140">
        <v>1</v>
      </c>
      <c r="G43" s="124">
        <v>1.86</v>
      </c>
      <c r="H43" s="124">
        <v>1.86</v>
      </c>
      <c r="I43" s="108"/>
    </row>
    <row r="44" s="94" customFormat="1" ht="24" customHeight="1" spans="1:9">
      <c r="A44" s="119"/>
      <c r="B44" s="137"/>
      <c r="C44" s="119" t="s">
        <v>106</v>
      </c>
      <c r="D44" s="142" t="s">
        <v>107</v>
      </c>
      <c r="E44" s="124" t="s">
        <v>108</v>
      </c>
      <c r="F44" s="128">
        <v>0.4982</v>
      </c>
      <c r="G44" s="124">
        <v>1.86</v>
      </c>
      <c r="H44" s="119">
        <v>1.16</v>
      </c>
      <c r="I44" s="158" t="s">
        <v>90</v>
      </c>
    </row>
    <row r="45" s="94" customFormat="1" ht="24" customHeight="1" spans="1:9">
      <c r="A45" s="119"/>
      <c r="B45" s="137"/>
      <c r="C45" s="119"/>
      <c r="D45" s="142" t="s">
        <v>109</v>
      </c>
      <c r="E45" s="124" t="s">
        <v>110</v>
      </c>
      <c r="F45" s="128">
        <v>0.6279</v>
      </c>
      <c r="G45" s="124">
        <v>1.86</v>
      </c>
      <c r="H45" s="119">
        <f t="shared" ref="H45:H53" si="0">G45</f>
        <v>1.86</v>
      </c>
      <c r="I45" s="108"/>
    </row>
    <row r="46" s="94" customFormat="1" ht="24" customHeight="1" spans="1:9">
      <c r="A46" s="119"/>
      <c r="B46" s="137"/>
      <c r="C46" s="119"/>
      <c r="D46" s="142" t="s">
        <v>111</v>
      </c>
      <c r="E46" s="124" t="s">
        <v>108</v>
      </c>
      <c r="F46" s="128">
        <v>0.8808</v>
      </c>
      <c r="G46" s="124">
        <v>1.86</v>
      </c>
      <c r="H46" s="119">
        <f t="shared" si="0"/>
        <v>1.86</v>
      </c>
      <c r="I46" s="108"/>
    </row>
    <row r="47" s="94" customFormat="1" ht="24" customHeight="1" spans="1:9">
      <c r="A47" s="119"/>
      <c r="B47" s="137"/>
      <c r="C47" s="119"/>
      <c r="D47" s="142" t="s">
        <v>112</v>
      </c>
      <c r="E47" s="124" t="s">
        <v>98</v>
      </c>
      <c r="F47" s="140">
        <v>1</v>
      </c>
      <c r="G47" s="124">
        <v>1.86</v>
      </c>
      <c r="H47" s="119">
        <f t="shared" si="0"/>
        <v>1.86</v>
      </c>
      <c r="I47" s="108"/>
    </row>
    <row r="48" s="94" customFormat="1" ht="24" customHeight="1" spans="1:9">
      <c r="A48" s="119"/>
      <c r="B48" s="137"/>
      <c r="C48" s="122" t="s">
        <v>113</v>
      </c>
      <c r="D48" s="143" t="s">
        <v>114</v>
      </c>
      <c r="E48" s="124" t="s">
        <v>115</v>
      </c>
      <c r="F48" s="144">
        <v>1</v>
      </c>
      <c r="G48" s="124">
        <v>1.86</v>
      </c>
      <c r="H48" s="119">
        <f t="shared" si="0"/>
        <v>1.86</v>
      </c>
      <c r="I48" s="108"/>
    </row>
    <row r="49" s="94" customFormat="1" ht="24" customHeight="1" spans="1:9">
      <c r="A49" s="119"/>
      <c r="B49" s="145"/>
      <c r="C49" s="129"/>
      <c r="D49" s="143" t="s">
        <v>116</v>
      </c>
      <c r="E49" s="124" t="s">
        <v>117</v>
      </c>
      <c r="F49" s="144">
        <v>1</v>
      </c>
      <c r="G49" s="124">
        <v>1.86</v>
      </c>
      <c r="H49" s="119">
        <f t="shared" si="0"/>
        <v>1.86</v>
      </c>
      <c r="I49" s="108"/>
    </row>
    <row r="50" s="94" customFormat="1" ht="24" customHeight="1" spans="1:9">
      <c r="A50" s="119"/>
      <c r="B50" s="146" t="s">
        <v>118</v>
      </c>
      <c r="C50" s="131" t="s">
        <v>119</v>
      </c>
      <c r="D50" s="123" t="s">
        <v>120</v>
      </c>
      <c r="E50" s="119" t="s">
        <v>121</v>
      </c>
      <c r="F50" s="144">
        <v>1</v>
      </c>
      <c r="G50" s="119">
        <v>3</v>
      </c>
      <c r="H50" s="119">
        <f t="shared" si="0"/>
        <v>3</v>
      </c>
      <c r="I50" s="108"/>
    </row>
    <row r="51" s="94" customFormat="1" ht="24" customHeight="1" spans="1:9">
      <c r="A51" s="119"/>
      <c r="B51" s="126"/>
      <c r="C51" s="132" t="s">
        <v>122</v>
      </c>
      <c r="D51" s="123" t="s">
        <v>123</v>
      </c>
      <c r="E51" s="119" t="s">
        <v>121</v>
      </c>
      <c r="F51" s="144">
        <v>1</v>
      </c>
      <c r="G51" s="119">
        <v>3</v>
      </c>
      <c r="H51" s="119">
        <f t="shared" si="0"/>
        <v>3</v>
      </c>
      <c r="I51" s="108"/>
    </row>
    <row r="52" s="94" customFormat="1" ht="24" customHeight="1" spans="1:9">
      <c r="A52" s="119"/>
      <c r="B52" s="126"/>
      <c r="C52" s="122" t="s">
        <v>124</v>
      </c>
      <c r="D52" s="147" t="s">
        <v>125</v>
      </c>
      <c r="E52" s="119" t="s">
        <v>121</v>
      </c>
      <c r="F52" s="144">
        <v>1</v>
      </c>
      <c r="G52" s="119">
        <v>3</v>
      </c>
      <c r="H52" s="119">
        <f t="shared" si="0"/>
        <v>3</v>
      </c>
      <c r="I52" s="108"/>
    </row>
    <row r="53" s="94" customFormat="1" ht="24" customHeight="1" spans="1:9">
      <c r="A53" s="119"/>
      <c r="B53" s="119" t="s">
        <v>126</v>
      </c>
      <c r="C53" s="135" t="s">
        <v>126</v>
      </c>
      <c r="D53" s="147" t="s">
        <v>127</v>
      </c>
      <c r="E53" s="119" t="s">
        <v>108</v>
      </c>
      <c r="F53" s="140">
        <v>0.88</v>
      </c>
      <c r="G53" s="124">
        <v>1.86</v>
      </c>
      <c r="H53" s="119">
        <f t="shared" si="0"/>
        <v>1.86</v>
      </c>
      <c r="I53" s="108"/>
    </row>
    <row r="54" s="94" customFormat="1" ht="23.25" customHeight="1" spans="1:9">
      <c r="A54" s="104" t="s">
        <v>128</v>
      </c>
      <c r="B54" s="148"/>
      <c r="C54" s="148"/>
      <c r="D54" s="148"/>
      <c r="E54" s="148"/>
      <c r="F54" s="148"/>
      <c r="G54" s="149">
        <f>SUM(G12:G53)+H4</f>
        <v>100</v>
      </c>
      <c r="H54" s="150">
        <f>SUM(H12:H53)+I4</f>
        <v>93.2833258575803</v>
      </c>
      <c r="I54" s="108"/>
    </row>
    <row r="55" s="94" customFormat="1" ht="23.25" customHeight="1" spans="1:9">
      <c r="A55" s="151" t="s">
        <v>129</v>
      </c>
      <c r="B55" s="152"/>
      <c r="C55" s="152"/>
      <c r="D55" s="152"/>
      <c r="E55" s="152"/>
      <c r="F55" s="152"/>
      <c r="G55" s="152"/>
      <c r="H55" s="152"/>
      <c r="I55" s="159"/>
    </row>
    <row r="56" s="94" customFormat="1" ht="14"/>
    <row r="57" s="94" customFormat="1" ht="14"/>
    <row r="58" s="94" customFormat="1" ht="14"/>
    <row r="59" s="94" customFormat="1" ht="14"/>
    <row r="60" s="94" customFormat="1" spans="16378:16380">
      <c r="XEX60" s="95"/>
      <c r="XEY60" s="95"/>
      <c r="XEZ60" s="95"/>
    </row>
  </sheetData>
  <mergeCells count="27">
    <mergeCell ref="A1:I1"/>
    <mergeCell ref="B2:I2"/>
    <mergeCell ref="F3:G3"/>
    <mergeCell ref="F4:G4"/>
    <mergeCell ref="F5:G5"/>
    <mergeCell ref="F6:G6"/>
    <mergeCell ref="B7:D7"/>
    <mergeCell ref="E7:I7"/>
    <mergeCell ref="B8:D8"/>
    <mergeCell ref="E8:I8"/>
    <mergeCell ref="B9:D9"/>
    <mergeCell ref="E9:I9"/>
    <mergeCell ref="B10:D10"/>
    <mergeCell ref="E10:I10"/>
    <mergeCell ref="A54:F54"/>
    <mergeCell ref="A55:I55"/>
    <mergeCell ref="A3:A6"/>
    <mergeCell ref="A7:A10"/>
    <mergeCell ref="A11:A53"/>
    <mergeCell ref="B12:B21"/>
    <mergeCell ref="B22:B49"/>
    <mergeCell ref="B50:B52"/>
    <mergeCell ref="C12:C15"/>
    <mergeCell ref="C16:C17"/>
    <mergeCell ref="C22:C43"/>
    <mergeCell ref="C44:C47"/>
    <mergeCell ref="C48:C49"/>
  </mergeCells>
  <printOptions horizontalCentered="1"/>
  <pageMargins left="0.357638888888889" right="0.357638888888889" top="0.802777777777778" bottom="0.802777777777778" header="0.5" footer="0.5"/>
  <pageSetup paperSize="9" scale="65"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70" zoomScaleNormal="70" workbookViewId="0">
      <selection activeCell="O9" sqref="O9"/>
    </sheetView>
  </sheetViews>
  <sheetFormatPr defaultColWidth="9" defaultRowHeight="14"/>
  <cols>
    <col min="1" max="1" width="8.12727272727273" style="37" customWidth="1"/>
    <col min="2" max="2" width="31.5454545454545" customWidth="1"/>
    <col min="3" max="3" width="22.3636363636364" customWidth="1"/>
    <col min="4" max="4" width="12.6272727272727" customWidth="1"/>
    <col min="5" max="6" width="13.2545454545455" customWidth="1"/>
    <col min="7" max="10" width="12.6272727272727" customWidth="1"/>
    <col min="11" max="11" width="17.1818181818182" customWidth="1"/>
  </cols>
  <sheetData>
    <row r="1" ht="57" customHeight="1" spans="1:11">
      <c r="A1" s="38" t="s">
        <v>130</v>
      </c>
      <c r="B1" s="38"/>
      <c r="C1" s="38"/>
      <c r="D1" s="38"/>
      <c r="E1" s="38"/>
      <c r="F1" s="38"/>
      <c r="G1" s="38"/>
      <c r="H1" s="38"/>
      <c r="I1" s="38"/>
      <c r="J1" s="38"/>
      <c r="K1" s="38"/>
    </row>
    <row r="2" s="36" customFormat="1" ht="30" customHeight="1" spans="1:11">
      <c r="A2" s="80" t="s">
        <v>131</v>
      </c>
      <c r="B2" s="81" t="s">
        <v>132</v>
      </c>
      <c r="C2" s="82" t="s">
        <v>133</v>
      </c>
      <c r="D2" s="81" t="s">
        <v>134</v>
      </c>
      <c r="E2" s="81"/>
      <c r="F2" s="81"/>
      <c r="G2" s="81"/>
      <c r="H2" s="81"/>
      <c r="I2" s="81"/>
      <c r="J2" s="80" t="s">
        <v>135</v>
      </c>
      <c r="K2" s="80" t="s">
        <v>136</v>
      </c>
    </row>
    <row r="3" s="36" customFormat="1" ht="30" customHeight="1" spans="1:11">
      <c r="A3" s="83"/>
      <c r="B3" s="81"/>
      <c r="C3" s="82"/>
      <c r="D3" s="81" t="s">
        <v>18</v>
      </c>
      <c r="E3" s="81"/>
      <c r="F3" s="81"/>
      <c r="G3" s="81"/>
      <c r="H3" s="81" t="s">
        <v>137</v>
      </c>
      <c r="I3" s="81" t="s">
        <v>138</v>
      </c>
      <c r="J3" s="83"/>
      <c r="K3" s="83"/>
    </row>
    <row r="4" s="36" customFormat="1" ht="30" customHeight="1" spans="1:11">
      <c r="A4" s="84"/>
      <c r="B4" s="81"/>
      <c r="C4" s="82"/>
      <c r="D4" s="82" t="s">
        <v>139</v>
      </c>
      <c r="E4" s="81" t="s">
        <v>140</v>
      </c>
      <c r="F4" s="81" t="s">
        <v>141</v>
      </c>
      <c r="G4" s="81" t="s">
        <v>142</v>
      </c>
      <c r="H4" s="81"/>
      <c r="I4" s="82"/>
      <c r="J4" s="84"/>
      <c r="K4" s="83"/>
    </row>
    <row r="5" ht="30" customHeight="1" spans="1:11">
      <c r="A5" s="47">
        <v>1</v>
      </c>
      <c r="B5" s="48" t="str">
        <f>法庭运维费!C2</f>
        <v>法庭运维费</v>
      </c>
      <c r="C5" s="47" t="str">
        <f>法庭运维费!C3</f>
        <v>甘肃省高级人民法院</v>
      </c>
      <c r="D5" s="85">
        <f>E5+F5+G5</f>
        <v>16</v>
      </c>
      <c r="E5" s="86">
        <f>法庭运维费!E7</f>
        <v>16</v>
      </c>
      <c r="F5" s="86"/>
      <c r="G5" s="86"/>
      <c r="H5" s="85">
        <f>法庭运维费!H6</f>
        <v>16</v>
      </c>
      <c r="I5" s="90">
        <f>H5/D5</f>
        <v>1</v>
      </c>
      <c r="J5" s="47">
        <f>法庭运维费!K25</f>
        <v>94.56</v>
      </c>
      <c r="K5" s="34"/>
    </row>
    <row r="6" ht="30" customHeight="1" spans="1:11">
      <c r="A6" s="47">
        <v>2</v>
      </c>
      <c r="B6" s="51" t="str">
        <f>业务费!C2</f>
        <v>全省法院业务费</v>
      </c>
      <c r="C6" s="51" t="str">
        <f>业务费!C3</f>
        <v>甘肃省高级人民法院</v>
      </c>
      <c r="D6" s="87">
        <f>E6+F6+G6</f>
        <v>138.41</v>
      </c>
      <c r="E6" s="85">
        <f>业务费!F7</f>
        <v>130</v>
      </c>
      <c r="F6" s="85">
        <f>业务费!F8</f>
        <v>8.41</v>
      </c>
      <c r="G6" s="85"/>
      <c r="H6" s="85">
        <f>业务费!H6</f>
        <v>115.27</v>
      </c>
      <c r="I6" s="91">
        <f>H6/D6</f>
        <v>0.832815548009537</v>
      </c>
      <c r="J6" s="92">
        <f>业务费!K35</f>
        <v>91.4081554800954</v>
      </c>
      <c r="K6" s="34"/>
    </row>
    <row r="7" ht="30" customHeight="1" spans="1:11">
      <c r="A7" s="47">
        <v>3</v>
      </c>
      <c r="B7" s="51" t="s">
        <v>143</v>
      </c>
      <c r="C7" s="51" t="s">
        <v>144</v>
      </c>
      <c r="D7" s="87">
        <f>E7+F7+G7</f>
        <v>0.358</v>
      </c>
      <c r="E7" s="85"/>
      <c r="F7" s="85">
        <v>0.358</v>
      </c>
      <c r="G7" s="88"/>
      <c r="H7" s="85">
        <v>0</v>
      </c>
      <c r="I7" s="91">
        <f>H7/D7</f>
        <v>0</v>
      </c>
      <c r="J7" s="34"/>
      <c r="K7" s="93" t="s">
        <v>145</v>
      </c>
    </row>
    <row r="8" ht="30" customHeight="1" spans="1:11">
      <c r="A8" s="47"/>
      <c r="B8" s="51"/>
      <c r="C8" s="51"/>
      <c r="D8" s="51"/>
      <c r="E8" s="34"/>
      <c r="F8" s="34"/>
      <c r="G8" s="34"/>
      <c r="H8" s="34"/>
      <c r="I8" s="34"/>
      <c r="J8" s="34"/>
      <c r="K8" s="34"/>
    </row>
    <row r="9" ht="30" customHeight="1" spans="1:11">
      <c r="A9" s="47"/>
      <c r="B9" s="34"/>
      <c r="C9" s="34"/>
      <c r="D9" s="34"/>
      <c r="E9" s="34"/>
      <c r="F9" s="34"/>
      <c r="G9" s="34"/>
      <c r="H9" s="34"/>
      <c r="I9" s="34"/>
      <c r="J9" s="34"/>
      <c r="K9" s="34"/>
    </row>
    <row r="10" ht="30" customHeight="1" spans="1:11">
      <c r="A10" s="47"/>
      <c r="B10" s="34"/>
      <c r="C10" s="34"/>
      <c r="D10" s="34"/>
      <c r="E10" s="34"/>
      <c r="F10" s="34"/>
      <c r="G10" s="34"/>
      <c r="H10" s="34"/>
      <c r="I10" s="34"/>
      <c r="J10" s="34"/>
      <c r="K10" s="34"/>
    </row>
    <row r="11" ht="30" customHeight="1" spans="1:11">
      <c r="A11" s="47"/>
      <c r="B11" s="34"/>
      <c r="C11" s="34"/>
      <c r="D11" s="34"/>
      <c r="E11" s="34"/>
      <c r="F11" s="34"/>
      <c r="G11" s="34"/>
      <c r="H11" s="34"/>
      <c r="I11" s="34"/>
      <c r="J11" s="34"/>
      <c r="K11" s="34"/>
    </row>
    <row r="12" ht="30" customHeight="1" spans="1:11">
      <c r="A12" s="47"/>
      <c r="B12" s="34"/>
      <c r="C12" s="34"/>
      <c r="D12" s="34"/>
      <c r="E12" s="34"/>
      <c r="F12" s="34"/>
      <c r="G12" s="34"/>
      <c r="H12" s="34"/>
      <c r="I12" s="34"/>
      <c r="J12" s="34"/>
      <c r="K12" s="34"/>
    </row>
    <row r="13" ht="30" customHeight="1" spans="1:11">
      <c r="A13" s="47"/>
      <c r="B13" s="51" t="s">
        <v>146</v>
      </c>
      <c r="C13" s="34"/>
      <c r="D13" s="89">
        <f>SUM(D5:D12)</f>
        <v>154.768</v>
      </c>
      <c r="E13" s="89">
        <f t="shared" ref="E13:J13" si="0">SUM(E5:E12)</f>
        <v>146</v>
      </c>
      <c r="F13" s="89">
        <f t="shared" si="0"/>
        <v>8.768</v>
      </c>
      <c r="G13" s="89">
        <f t="shared" si="0"/>
        <v>0</v>
      </c>
      <c r="H13" s="89">
        <f t="shared" si="0"/>
        <v>131.27</v>
      </c>
      <c r="I13" s="56">
        <f>H13/D13</f>
        <v>0.848172748888659</v>
      </c>
      <c r="J13" s="89">
        <f t="shared" si="0"/>
        <v>185.968155480095</v>
      </c>
      <c r="K13" s="34"/>
    </row>
  </sheetData>
  <mergeCells count="10">
    <mergeCell ref="A1:K1"/>
    <mergeCell ref="D2:I2"/>
    <mergeCell ref="D3:G3"/>
    <mergeCell ref="A2:A4"/>
    <mergeCell ref="B2:B4"/>
    <mergeCell ref="C2:C4"/>
    <mergeCell ref="H3:H4"/>
    <mergeCell ref="I3:I4"/>
    <mergeCell ref="J2:J4"/>
    <mergeCell ref="K2:K4"/>
  </mergeCells>
  <printOptions horizontalCentered="1"/>
  <pageMargins left="0.357638888888889" right="0.357638888888889" top="1" bottom="0.802777777777778" header="0.5" footer="0.5"/>
  <pageSetup paperSize="9" scale="81" orientation="landscape" horizontalDpi="600"/>
  <headerFooter/>
  <ignoredErrors>
    <ignoredError sqref="I13"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opLeftCell="A15" workbookViewId="0">
      <selection activeCell="Q16" sqref="Q16"/>
    </sheetView>
  </sheetViews>
  <sheetFormatPr defaultColWidth="9" defaultRowHeight="14"/>
  <cols>
    <col min="1" max="1" width="5.25454545454545" customWidth="1"/>
    <col min="3" max="3" width="16.6363636363636"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42" customHeight="1" spans="1:14">
      <c r="A1" s="1" t="s">
        <v>147</v>
      </c>
      <c r="B1" s="1"/>
      <c r="C1" s="1"/>
      <c r="D1" s="1"/>
      <c r="E1" s="1"/>
      <c r="F1" s="1"/>
      <c r="G1" s="1"/>
      <c r="H1" s="1"/>
      <c r="I1" s="1"/>
      <c r="J1" s="1"/>
      <c r="K1" s="1"/>
      <c r="L1" s="1"/>
      <c r="M1" s="1"/>
      <c r="N1" s="1"/>
    </row>
    <row r="2" ht="20" customHeight="1" spans="1:14">
      <c r="A2" s="2" t="s">
        <v>132</v>
      </c>
      <c r="B2" s="2"/>
      <c r="C2" s="2" t="s">
        <v>148</v>
      </c>
      <c r="D2" s="2"/>
      <c r="E2" s="2"/>
      <c r="F2" s="2"/>
      <c r="G2" s="2"/>
      <c r="H2" s="2"/>
      <c r="I2" s="2"/>
      <c r="J2" s="2"/>
      <c r="K2" s="2"/>
      <c r="L2" s="2"/>
      <c r="M2" s="2"/>
      <c r="N2" s="2"/>
    </row>
    <row r="3" ht="20" customHeight="1" spans="1:14">
      <c r="A3" s="2" t="s">
        <v>133</v>
      </c>
      <c r="B3" s="2"/>
      <c r="C3" s="2" t="s">
        <v>144</v>
      </c>
      <c r="D3" s="2"/>
      <c r="E3" s="2"/>
      <c r="F3" s="2"/>
      <c r="G3" s="2"/>
      <c r="H3" s="2" t="s">
        <v>149</v>
      </c>
      <c r="I3" s="2"/>
      <c r="J3" s="2" t="s">
        <v>15</v>
      </c>
      <c r="K3" s="2"/>
      <c r="L3" s="2"/>
      <c r="M3" s="2"/>
      <c r="N3" s="2"/>
    </row>
    <row r="4" ht="20" customHeight="1" spans="1:14">
      <c r="A4" s="2" t="s">
        <v>134</v>
      </c>
      <c r="B4" s="2"/>
      <c r="C4" s="2"/>
      <c r="D4" s="2"/>
      <c r="E4" s="2" t="s">
        <v>17</v>
      </c>
      <c r="F4" s="2" t="s">
        <v>150</v>
      </c>
      <c r="G4" s="2"/>
      <c r="H4" s="2" t="s">
        <v>151</v>
      </c>
      <c r="I4" s="2"/>
      <c r="J4" s="2" t="s">
        <v>21</v>
      </c>
      <c r="K4" s="2"/>
      <c r="L4" s="2" t="s">
        <v>152</v>
      </c>
      <c r="M4" s="2"/>
      <c r="N4" s="2" t="s">
        <v>22</v>
      </c>
    </row>
    <row r="5" ht="20" customHeight="1" spans="1:14">
      <c r="A5" s="2"/>
      <c r="B5" s="2"/>
      <c r="C5" s="2"/>
      <c r="D5" s="2"/>
      <c r="E5" s="2"/>
      <c r="F5" s="2"/>
      <c r="G5" s="2"/>
      <c r="H5" s="2"/>
      <c r="I5" s="2"/>
      <c r="J5" s="2"/>
      <c r="K5" s="2"/>
      <c r="L5" s="2"/>
      <c r="M5" s="2"/>
      <c r="N5" s="2"/>
    </row>
    <row r="6" ht="20" customHeight="1" spans="1:14">
      <c r="A6" s="2"/>
      <c r="B6" s="2"/>
      <c r="C6" s="4" t="s">
        <v>153</v>
      </c>
      <c r="D6" s="4"/>
      <c r="E6" s="2">
        <f>E7</f>
        <v>16</v>
      </c>
      <c r="F6" s="2">
        <f>F7</f>
        <v>16</v>
      </c>
      <c r="G6" s="2"/>
      <c r="H6" s="2">
        <f>H7</f>
        <v>16</v>
      </c>
      <c r="I6" s="2"/>
      <c r="J6" s="2">
        <v>10</v>
      </c>
      <c r="K6" s="2"/>
      <c r="L6" s="78">
        <f>H6/F6</f>
        <v>1</v>
      </c>
      <c r="M6" s="78"/>
      <c r="N6" s="2">
        <f>J6*L6</f>
        <v>10</v>
      </c>
    </row>
    <row r="7" ht="20" customHeight="1" spans="1:14">
      <c r="A7" s="2"/>
      <c r="B7" s="2"/>
      <c r="C7" s="2" t="s">
        <v>154</v>
      </c>
      <c r="D7" s="2"/>
      <c r="E7" s="2">
        <v>16</v>
      </c>
      <c r="F7" s="2">
        <v>16</v>
      </c>
      <c r="G7" s="2"/>
      <c r="H7" s="2">
        <v>16</v>
      </c>
      <c r="I7" s="2"/>
      <c r="J7" s="2" t="s">
        <v>25</v>
      </c>
      <c r="K7" s="2"/>
      <c r="L7" s="2"/>
      <c r="M7" s="2"/>
      <c r="N7" s="2" t="s">
        <v>25</v>
      </c>
    </row>
    <row r="8" ht="20" customHeight="1" spans="1:14">
      <c r="A8" s="2"/>
      <c r="B8" s="2"/>
      <c r="C8" s="2" t="s">
        <v>155</v>
      </c>
      <c r="D8" s="2"/>
      <c r="E8" s="2"/>
      <c r="F8" s="2"/>
      <c r="G8" s="2"/>
      <c r="H8" s="2"/>
      <c r="I8" s="2"/>
      <c r="J8" s="2" t="s">
        <v>25</v>
      </c>
      <c r="K8" s="2"/>
      <c r="L8" s="2"/>
      <c r="M8" s="2"/>
      <c r="N8" s="2" t="s">
        <v>25</v>
      </c>
    </row>
    <row r="9" ht="20" customHeight="1" spans="1:14">
      <c r="A9" s="2"/>
      <c r="B9" s="2"/>
      <c r="C9" s="2" t="s">
        <v>142</v>
      </c>
      <c r="D9" s="2"/>
      <c r="E9" s="2"/>
      <c r="F9" s="2"/>
      <c r="G9" s="2"/>
      <c r="H9" s="2"/>
      <c r="I9" s="2"/>
      <c r="J9" s="2" t="s">
        <v>25</v>
      </c>
      <c r="K9" s="2"/>
      <c r="L9" s="2"/>
      <c r="M9" s="2"/>
      <c r="N9" s="2" t="s">
        <v>25</v>
      </c>
    </row>
    <row r="10" ht="20" customHeight="1" spans="1:14">
      <c r="A10" s="2" t="s">
        <v>156</v>
      </c>
      <c r="B10" s="2" t="s">
        <v>28</v>
      </c>
      <c r="C10" s="2"/>
      <c r="D10" s="2"/>
      <c r="E10" s="2"/>
      <c r="F10" s="2"/>
      <c r="G10" s="2"/>
      <c r="H10" s="2" t="s">
        <v>157</v>
      </c>
      <c r="I10" s="2"/>
      <c r="J10" s="2"/>
      <c r="K10" s="2"/>
      <c r="L10" s="2"/>
      <c r="M10" s="2"/>
      <c r="N10" s="2"/>
    </row>
    <row r="11" ht="58" customHeight="1" spans="1:14">
      <c r="A11" s="2"/>
      <c r="B11" s="2" t="s">
        <v>158</v>
      </c>
      <c r="C11" s="2"/>
      <c r="D11" s="2"/>
      <c r="E11" s="2"/>
      <c r="F11" s="2"/>
      <c r="G11" s="2"/>
      <c r="H11" s="2" t="s">
        <v>159</v>
      </c>
      <c r="I11" s="2"/>
      <c r="J11" s="2"/>
      <c r="K11" s="2"/>
      <c r="L11" s="2"/>
      <c r="M11" s="2"/>
      <c r="N11" s="2"/>
    </row>
    <row r="12" ht="20" customHeight="1" spans="1:14">
      <c r="A12" s="76" t="s">
        <v>160</v>
      </c>
      <c r="B12" s="59" t="s">
        <v>37</v>
      </c>
      <c r="C12" s="59" t="s">
        <v>38</v>
      </c>
      <c r="D12" s="59" t="s">
        <v>39</v>
      </c>
      <c r="E12" s="59"/>
      <c r="F12" s="59"/>
      <c r="G12" s="59" t="s">
        <v>40</v>
      </c>
      <c r="H12" s="59" t="s">
        <v>41</v>
      </c>
      <c r="I12" s="59" t="s">
        <v>21</v>
      </c>
      <c r="J12" s="59"/>
      <c r="K12" s="59" t="s">
        <v>22</v>
      </c>
      <c r="L12" s="59"/>
      <c r="M12" s="59" t="s">
        <v>42</v>
      </c>
      <c r="N12" s="59"/>
    </row>
    <row r="13" ht="25" customHeight="1" spans="1:14">
      <c r="A13" s="76"/>
      <c r="B13" s="59" t="s">
        <v>161</v>
      </c>
      <c r="C13" s="61" t="s">
        <v>162</v>
      </c>
      <c r="D13" s="62" t="s">
        <v>163</v>
      </c>
      <c r="E13" s="62"/>
      <c r="F13" s="62"/>
      <c r="G13" s="63" t="s">
        <v>46</v>
      </c>
      <c r="H13" s="66">
        <v>1</v>
      </c>
      <c r="I13" s="59">
        <v>5.5</v>
      </c>
      <c r="J13" s="59"/>
      <c r="K13" s="59">
        <f>I13</f>
        <v>5.5</v>
      </c>
      <c r="L13" s="59"/>
      <c r="M13" s="59"/>
      <c r="N13" s="59"/>
    </row>
    <row r="14" ht="25" customHeight="1" spans="1:14">
      <c r="A14" s="76"/>
      <c r="B14" s="59"/>
      <c r="C14" s="65"/>
      <c r="D14" s="62" t="s">
        <v>164</v>
      </c>
      <c r="E14" s="62"/>
      <c r="F14" s="62"/>
      <c r="G14" s="63" t="s">
        <v>46</v>
      </c>
      <c r="H14" s="66">
        <v>1</v>
      </c>
      <c r="I14" s="59">
        <v>5.5</v>
      </c>
      <c r="J14" s="59"/>
      <c r="K14" s="59">
        <f t="shared" ref="K14:K24" si="0">I14</f>
        <v>5.5</v>
      </c>
      <c r="L14" s="59"/>
      <c r="M14" s="59"/>
      <c r="N14" s="59"/>
    </row>
    <row r="15" ht="25" customHeight="1" spans="1:14">
      <c r="A15" s="76"/>
      <c r="B15" s="59"/>
      <c r="C15" s="65"/>
      <c r="D15" s="62" t="s">
        <v>165</v>
      </c>
      <c r="E15" s="62"/>
      <c r="F15" s="62"/>
      <c r="G15" s="63" t="s">
        <v>46</v>
      </c>
      <c r="H15" s="66">
        <v>1</v>
      </c>
      <c r="I15" s="59">
        <v>5.5</v>
      </c>
      <c r="J15" s="59"/>
      <c r="K15" s="59">
        <f t="shared" si="0"/>
        <v>5.5</v>
      </c>
      <c r="L15" s="59"/>
      <c r="M15" s="59"/>
      <c r="N15" s="59"/>
    </row>
    <row r="16" ht="100" customHeight="1" spans="1:14">
      <c r="A16" s="76"/>
      <c r="B16" s="59"/>
      <c r="C16" s="67"/>
      <c r="D16" s="62" t="s">
        <v>166</v>
      </c>
      <c r="E16" s="62"/>
      <c r="F16" s="62"/>
      <c r="G16" s="63" t="s">
        <v>167</v>
      </c>
      <c r="H16" s="77">
        <v>1</v>
      </c>
      <c r="I16" s="59">
        <v>5.5</v>
      </c>
      <c r="J16" s="59"/>
      <c r="K16" s="59">
        <v>0.06</v>
      </c>
      <c r="L16" s="59"/>
      <c r="M16" s="74" t="s">
        <v>168</v>
      </c>
      <c r="N16" s="74"/>
    </row>
    <row r="17" ht="25" customHeight="1" spans="1:14">
      <c r="A17" s="76"/>
      <c r="B17" s="59"/>
      <c r="C17" s="59" t="s">
        <v>169</v>
      </c>
      <c r="D17" s="68" t="s">
        <v>170</v>
      </c>
      <c r="E17" s="68"/>
      <c r="F17" s="68"/>
      <c r="G17" s="63" t="s">
        <v>46</v>
      </c>
      <c r="H17" s="66">
        <v>1</v>
      </c>
      <c r="I17" s="59">
        <v>5.5</v>
      </c>
      <c r="J17" s="59"/>
      <c r="K17" s="59">
        <f t="shared" si="0"/>
        <v>5.5</v>
      </c>
      <c r="L17" s="59"/>
      <c r="M17" s="59"/>
      <c r="N17" s="59"/>
    </row>
    <row r="18" ht="25" customHeight="1" spans="1:14">
      <c r="A18" s="76"/>
      <c r="B18" s="59"/>
      <c r="C18" s="59" t="s">
        <v>171</v>
      </c>
      <c r="D18" s="62" t="s">
        <v>172</v>
      </c>
      <c r="E18" s="62"/>
      <c r="F18" s="62"/>
      <c r="G18" s="63" t="s">
        <v>100</v>
      </c>
      <c r="H18" s="13">
        <v>1</v>
      </c>
      <c r="I18" s="59">
        <v>5.5</v>
      </c>
      <c r="J18" s="59"/>
      <c r="K18" s="59">
        <f t="shared" si="0"/>
        <v>5.5</v>
      </c>
      <c r="L18" s="59"/>
      <c r="M18" s="59"/>
      <c r="N18" s="59"/>
    </row>
    <row r="19" ht="25" customHeight="1" spans="1:14">
      <c r="A19" s="76"/>
      <c r="B19" s="59"/>
      <c r="C19" s="59"/>
      <c r="D19" s="62" t="s">
        <v>173</v>
      </c>
      <c r="E19" s="62"/>
      <c r="F19" s="62"/>
      <c r="G19" s="63" t="s">
        <v>100</v>
      </c>
      <c r="H19" s="13">
        <v>1</v>
      </c>
      <c r="I19" s="59">
        <v>5.5</v>
      </c>
      <c r="J19" s="59"/>
      <c r="K19" s="59">
        <f t="shared" si="0"/>
        <v>5.5</v>
      </c>
      <c r="L19" s="59"/>
      <c r="M19" s="59"/>
      <c r="N19" s="59"/>
    </row>
    <row r="20" ht="25" customHeight="1" spans="1:14">
      <c r="A20" s="76"/>
      <c r="B20" s="59"/>
      <c r="C20" s="59"/>
      <c r="D20" s="62" t="s">
        <v>174</v>
      </c>
      <c r="E20" s="62"/>
      <c r="F20" s="62"/>
      <c r="G20" s="63" t="s">
        <v>100</v>
      </c>
      <c r="H20" s="13">
        <v>1</v>
      </c>
      <c r="I20" s="59">
        <v>5.5</v>
      </c>
      <c r="J20" s="59"/>
      <c r="K20" s="59">
        <f t="shared" si="0"/>
        <v>5.5</v>
      </c>
      <c r="L20" s="59"/>
      <c r="M20" s="59"/>
      <c r="N20" s="59"/>
    </row>
    <row r="21" ht="25" customHeight="1" spans="1:14">
      <c r="A21" s="76"/>
      <c r="B21" s="59"/>
      <c r="C21" s="59" t="s">
        <v>175</v>
      </c>
      <c r="D21" s="68" t="s">
        <v>176</v>
      </c>
      <c r="E21" s="68"/>
      <c r="F21" s="68"/>
      <c r="G21" s="63" t="s">
        <v>105</v>
      </c>
      <c r="H21" s="13">
        <v>1</v>
      </c>
      <c r="I21" s="59">
        <v>6</v>
      </c>
      <c r="J21" s="59"/>
      <c r="K21" s="59">
        <f t="shared" si="0"/>
        <v>6</v>
      </c>
      <c r="L21" s="59"/>
      <c r="M21" s="59"/>
      <c r="N21" s="59"/>
    </row>
    <row r="22" ht="25" customHeight="1" spans="1:14">
      <c r="A22" s="76"/>
      <c r="B22" s="59" t="s">
        <v>177</v>
      </c>
      <c r="C22" s="59" t="s">
        <v>178</v>
      </c>
      <c r="D22" s="62" t="s">
        <v>179</v>
      </c>
      <c r="E22" s="62"/>
      <c r="F22" s="62"/>
      <c r="G22" s="63" t="s">
        <v>180</v>
      </c>
      <c r="H22" s="13">
        <v>1</v>
      </c>
      <c r="I22" s="59">
        <v>15</v>
      </c>
      <c r="J22" s="59"/>
      <c r="K22" s="59">
        <f t="shared" si="0"/>
        <v>15</v>
      </c>
      <c r="L22" s="59"/>
      <c r="M22" s="59"/>
      <c r="N22" s="59"/>
    </row>
    <row r="23" ht="25" customHeight="1" spans="1:14">
      <c r="A23" s="76"/>
      <c r="B23" s="59"/>
      <c r="C23" s="59" t="s">
        <v>181</v>
      </c>
      <c r="D23" s="62" t="s">
        <v>182</v>
      </c>
      <c r="E23" s="62"/>
      <c r="F23" s="62"/>
      <c r="G23" s="63" t="s">
        <v>58</v>
      </c>
      <c r="H23" s="13">
        <v>1</v>
      </c>
      <c r="I23" s="59">
        <v>15</v>
      </c>
      <c r="J23" s="59"/>
      <c r="K23" s="59">
        <f t="shared" si="0"/>
        <v>15</v>
      </c>
      <c r="L23" s="59"/>
      <c r="M23" s="59"/>
      <c r="N23" s="59"/>
    </row>
    <row r="24" ht="25" customHeight="1" spans="1:14">
      <c r="A24" s="76"/>
      <c r="B24" s="59" t="s">
        <v>183</v>
      </c>
      <c r="C24" s="59" t="s">
        <v>184</v>
      </c>
      <c r="D24" s="68" t="s">
        <v>185</v>
      </c>
      <c r="E24" s="68"/>
      <c r="F24" s="68"/>
      <c r="G24" s="63" t="s">
        <v>87</v>
      </c>
      <c r="H24" s="66">
        <v>0.9</v>
      </c>
      <c r="I24" s="59">
        <v>10</v>
      </c>
      <c r="J24" s="59"/>
      <c r="K24" s="59">
        <f t="shared" si="0"/>
        <v>10</v>
      </c>
      <c r="L24" s="59"/>
      <c r="M24" s="59"/>
      <c r="N24" s="59"/>
    </row>
    <row r="25" ht="25" customHeight="1" spans="1:14">
      <c r="A25" s="73" t="s">
        <v>186</v>
      </c>
      <c r="B25" s="73"/>
      <c r="C25" s="73"/>
      <c r="D25" s="73"/>
      <c r="E25" s="73"/>
      <c r="F25" s="73"/>
      <c r="G25" s="73"/>
      <c r="H25" s="73"/>
      <c r="I25" s="73">
        <f>SUM(I13:I24)+J6</f>
        <v>100</v>
      </c>
      <c r="J25" s="73"/>
      <c r="K25" s="73">
        <f>SUM(K13:K24)+N6</f>
        <v>94.56</v>
      </c>
      <c r="L25" s="73"/>
      <c r="M25" s="79"/>
      <c r="N25" s="79"/>
    </row>
    <row r="26" ht="25" customHeight="1" spans="1:14">
      <c r="A26" s="25" t="s">
        <v>187</v>
      </c>
      <c r="B26" s="26" t="s">
        <v>117</v>
      </c>
      <c r="C26" s="27"/>
      <c r="D26" s="27"/>
      <c r="E26" s="27"/>
      <c r="F26" s="27"/>
      <c r="G26" s="27"/>
      <c r="H26" s="27"/>
      <c r="I26" s="27"/>
      <c r="J26" s="27"/>
      <c r="K26" s="27"/>
      <c r="L26" s="27"/>
      <c r="M26" s="27"/>
      <c r="N26" s="35"/>
    </row>
    <row r="27" ht="15.95" customHeight="1"/>
  </sheetData>
  <mergeCells count="10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10:A11"/>
    <mergeCell ref="A12:A24"/>
    <mergeCell ref="B13:B21"/>
    <mergeCell ref="B22:B23"/>
    <mergeCell ref="C13:C16"/>
    <mergeCell ref="C18:C20"/>
    <mergeCell ref="E4:E5"/>
    <mergeCell ref="N4:N5"/>
    <mergeCell ref="A4:B9"/>
    <mergeCell ref="C4:D5"/>
    <mergeCell ref="F4:G5"/>
    <mergeCell ref="H4:I5"/>
    <mergeCell ref="J4:K5"/>
    <mergeCell ref="L4:M5"/>
  </mergeCells>
  <printOptions horizontalCentered="1"/>
  <pageMargins left="0.357638888888889" right="0.357638888888889" top="1" bottom="0.802777777777778" header="0.5" footer="0.5"/>
  <pageSetup paperSize="9" scale="8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workbookViewId="0">
      <selection activeCell="A12" sqref="A12:A34"/>
    </sheetView>
  </sheetViews>
  <sheetFormatPr defaultColWidth="9" defaultRowHeight="14"/>
  <cols>
    <col min="1" max="1" width="7.45454545454545" customWidth="1"/>
    <col min="2" max="2" width="10.6363636363636" customWidth="1"/>
    <col min="3" max="3" width="19" customWidth="1"/>
    <col min="5" max="5" width="12.3727272727273" customWidth="1"/>
    <col min="6" max="6" width="2.37272727272727" customWidth="1"/>
    <col min="7" max="7" width="10.8727272727273" customWidth="1"/>
    <col min="8" max="8" width="10.1272727272727" customWidth="1"/>
    <col min="9" max="9" width="6.87272727272727" customWidth="1"/>
    <col min="10" max="10" width="2.54545454545455" customWidth="1"/>
    <col min="11" max="11" width="8.63636363636364" customWidth="1"/>
    <col min="12" max="12" width="1.81818181818182" customWidth="1"/>
    <col min="13" max="13" width="10.5454545454545" customWidth="1"/>
    <col min="14" max="14" width="12.8727272727273" customWidth="1"/>
  </cols>
  <sheetData>
    <row r="1" ht="42" customHeight="1" spans="1:14">
      <c r="A1" s="1" t="s">
        <v>147</v>
      </c>
      <c r="B1" s="1"/>
      <c r="C1" s="1"/>
      <c r="D1" s="1"/>
      <c r="E1" s="1"/>
      <c r="F1" s="1"/>
      <c r="G1" s="1"/>
      <c r="H1" s="1"/>
      <c r="I1" s="1"/>
      <c r="J1" s="1"/>
      <c r="K1" s="1"/>
      <c r="L1" s="1"/>
      <c r="M1" s="1"/>
      <c r="N1" s="1"/>
    </row>
    <row r="2" ht="22" customHeight="1" spans="1:14">
      <c r="A2" s="2" t="s">
        <v>132</v>
      </c>
      <c r="B2" s="2"/>
      <c r="C2" s="2" t="s">
        <v>188</v>
      </c>
      <c r="D2" s="2"/>
      <c r="E2" s="2"/>
      <c r="F2" s="2"/>
      <c r="G2" s="2"/>
      <c r="H2" s="2"/>
      <c r="I2" s="2"/>
      <c r="J2" s="2"/>
      <c r="K2" s="2"/>
      <c r="L2" s="2"/>
      <c r="M2" s="2"/>
      <c r="N2" s="2"/>
    </row>
    <row r="3" ht="22" customHeight="1" spans="1:14">
      <c r="A3" s="2" t="s">
        <v>133</v>
      </c>
      <c r="B3" s="2"/>
      <c r="C3" s="2" t="s">
        <v>144</v>
      </c>
      <c r="D3" s="2"/>
      <c r="E3" s="2"/>
      <c r="F3" s="2"/>
      <c r="G3" s="2"/>
      <c r="H3" s="2" t="s">
        <v>149</v>
      </c>
      <c r="I3" s="2"/>
      <c r="J3" s="2" t="s">
        <v>15</v>
      </c>
      <c r="K3" s="2"/>
      <c r="L3" s="2"/>
      <c r="M3" s="2"/>
      <c r="N3" s="2"/>
    </row>
    <row r="4" ht="22" customHeight="1" spans="1:14">
      <c r="A4" s="2" t="s">
        <v>134</v>
      </c>
      <c r="B4" s="2"/>
      <c r="C4" s="2"/>
      <c r="D4" s="2"/>
      <c r="E4" s="2" t="s">
        <v>17</v>
      </c>
      <c r="F4" s="2" t="s">
        <v>150</v>
      </c>
      <c r="G4" s="2"/>
      <c r="H4" s="2" t="s">
        <v>151</v>
      </c>
      <c r="I4" s="2"/>
      <c r="J4" s="2" t="s">
        <v>21</v>
      </c>
      <c r="K4" s="2"/>
      <c r="L4" s="2" t="s">
        <v>152</v>
      </c>
      <c r="M4" s="2"/>
      <c r="N4" s="2" t="s">
        <v>22</v>
      </c>
    </row>
    <row r="5" ht="22" customHeight="1" spans="1:14">
      <c r="A5" s="2"/>
      <c r="B5" s="2"/>
      <c r="C5" s="2"/>
      <c r="D5" s="2"/>
      <c r="E5" s="2"/>
      <c r="F5" s="2"/>
      <c r="G5" s="2"/>
      <c r="H5" s="2"/>
      <c r="I5" s="2"/>
      <c r="J5" s="2"/>
      <c r="K5" s="2"/>
      <c r="L5" s="2"/>
      <c r="M5" s="2"/>
      <c r="N5" s="2"/>
    </row>
    <row r="6" ht="22" customHeight="1" spans="1:14">
      <c r="A6" s="2"/>
      <c r="B6" s="2"/>
      <c r="C6" s="4" t="s">
        <v>153</v>
      </c>
      <c r="D6" s="4"/>
      <c r="E6" s="2">
        <f>E7+E8</f>
        <v>111.41</v>
      </c>
      <c r="F6" s="2">
        <f>F7+F8</f>
        <v>138.41</v>
      </c>
      <c r="G6" s="2"/>
      <c r="H6" s="2">
        <f>H7+H8</f>
        <v>115.27</v>
      </c>
      <c r="I6" s="2"/>
      <c r="J6" s="2">
        <v>10</v>
      </c>
      <c r="K6" s="2"/>
      <c r="L6" s="28">
        <f>H6/F6</f>
        <v>0.832815548009537</v>
      </c>
      <c r="M6" s="28"/>
      <c r="N6" s="5">
        <f>L6*J6</f>
        <v>8.32815548009537</v>
      </c>
    </row>
    <row r="7" ht="22" customHeight="1" spans="1:14">
      <c r="A7" s="2"/>
      <c r="B7" s="2"/>
      <c r="C7" s="2" t="s">
        <v>154</v>
      </c>
      <c r="D7" s="2"/>
      <c r="E7" s="2">
        <v>103</v>
      </c>
      <c r="F7" s="2">
        <f>103+27</f>
        <v>130</v>
      </c>
      <c r="G7" s="2"/>
      <c r="H7" s="2">
        <v>106.86</v>
      </c>
      <c r="I7" s="2"/>
      <c r="J7" s="2" t="s">
        <v>25</v>
      </c>
      <c r="K7" s="2"/>
      <c r="L7" s="2"/>
      <c r="M7" s="2"/>
      <c r="N7" s="2" t="s">
        <v>25</v>
      </c>
    </row>
    <row r="8" ht="22" customHeight="1" spans="1:14">
      <c r="A8" s="2"/>
      <c r="B8" s="2"/>
      <c r="C8" s="2" t="s">
        <v>155</v>
      </c>
      <c r="D8" s="2"/>
      <c r="E8" s="2">
        <v>8.41</v>
      </c>
      <c r="F8" s="2">
        <v>8.41</v>
      </c>
      <c r="G8" s="2"/>
      <c r="H8" s="2">
        <f>F8</f>
        <v>8.41</v>
      </c>
      <c r="I8" s="2"/>
      <c r="J8" s="2" t="s">
        <v>25</v>
      </c>
      <c r="K8" s="2"/>
      <c r="L8" s="2"/>
      <c r="M8" s="2"/>
      <c r="N8" s="2" t="s">
        <v>25</v>
      </c>
    </row>
    <row r="9" ht="22" customHeight="1" spans="1:14">
      <c r="A9" s="2"/>
      <c r="B9" s="2"/>
      <c r="C9" s="2" t="s">
        <v>142</v>
      </c>
      <c r="D9" s="2"/>
      <c r="E9" s="2"/>
      <c r="F9" s="2"/>
      <c r="G9" s="2"/>
      <c r="H9" s="2"/>
      <c r="I9" s="2"/>
      <c r="J9" s="2" t="s">
        <v>25</v>
      </c>
      <c r="K9" s="2"/>
      <c r="L9" s="2"/>
      <c r="M9" s="2"/>
      <c r="N9" s="2" t="s">
        <v>25</v>
      </c>
    </row>
    <row r="10" ht="22" customHeight="1" spans="1:14">
      <c r="A10" s="2" t="s">
        <v>156</v>
      </c>
      <c r="B10" s="2" t="s">
        <v>28</v>
      </c>
      <c r="C10" s="2"/>
      <c r="D10" s="2"/>
      <c r="E10" s="2"/>
      <c r="F10" s="2"/>
      <c r="G10" s="2"/>
      <c r="H10" s="2" t="s">
        <v>157</v>
      </c>
      <c r="I10" s="2"/>
      <c r="J10" s="2"/>
      <c r="K10" s="2"/>
      <c r="L10" s="2"/>
      <c r="M10" s="2"/>
      <c r="N10" s="2"/>
    </row>
    <row r="11" ht="77" customHeight="1" spans="1:14">
      <c r="A11" s="2"/>
      <c r="B11" s="8" t="s">
        <v>189</v>
      </c>
      <c r="C11" s="8"/>
      <c r="D11" s="8"/>
      <c r="E11" s="8"/>
      <c r="F11" s="8"/>
      <c r="G11" s="8"/>
      <c r="H11" s="8" t="s">
        <v>190</v>
      </c>
      <c r="I11" s="8"/>
      <c r="J11" s="8"/>
      <c r="K11" s="8"/>
      <c r="L11" s="8"/>
      <c r="M11" s="8"/>
      <c r="N11" s="8"/>
    </row>
    <row r="12" ht="22" customHeight="1" spans="1:14">
      <c r="A12" s="58" t="s">
        <v>160</v>
      </c>
      <c r="B12" s="59" t="s">
        <v>37</v>
      </c>
      <c r="C12" s="59" t="s">
        <v>38</v>
      </c>
      <c r="D12" s="59" t="s">
        <v>39</v>
      </c>
      <c r="E12" s="59"/>
      <c r="F12" s="59"/>
      <c r="G12" s="59" t="s">
        <v>40</v>
      </c>
      <c r="H12" s="59" t="s">
        <v>41</v>
      </c>
      <c r="I12" s="59" t="s">
        <v>21</v>
      </c>
      <c r="J12" s="59"/>
      <c r="K12" s="59" t="s">
        <v>22</v>
      </c>
      <c r="L12" s="59"/>
      <c r="M12" s="59" t="s">
        <v>42</v>
      </c>
      <c r="N12" s="59"/>
    </row>
    <row r="13" ht="46" customHeight="1" spans="1:14">
      <c r="A13" s="60"/>
      <c r="B13" s="59" t="s">
        <v>161</v>
      </c>
      <c r="C13" s="61" t="s">
        <v>162</v>
      </c>
      <c r="D13" s="62" t="s">
        <v>191</v>
      </c>
      <c r="E13" s="62"/>
      <c r="F13" s="62"/>
      <c r="G13" s="63" t="s">
        <v>72</v>
      </c>
      <c r="H13" s="64">
        <v>0.8194</v>
      </c>
      <c r="I13" s="59">
        <v>3.57</v>
      </c>
      <c r="J13" s="59"/>
      <c r="K13" s="59">
        <v>3.08</v>
      </c>
      <c r="L13" s="59"/>
      <c r="M13" s="74" t="s">
        <v>90</v>
      </c>
      <c r="N13" s="74"/>
    </row>
    <row r="14" ht="43" customHeight="1" spans="1:14">
      <c r="A14" s="60"/>
      <c r="B14" s="59"/>
      <c r="C14" s="65"/>
      <c r="D14" s="62" t="s">
        <v>192</v>
      </c>
      <c r="E14" s="62"/>
      <c r="F14" s="62"/>
      <c r="G14" s="63" t="s">
        <v>72</v>
      </c>
      <c r="H14" s="64">
        <v>0.8194</v>
      </c>
      <c r="I14" s="59">
        <v>3.57</v>
      </c>
      <c r="J14" s="59"/>
      <c r="K14" s="59">
        <v>3.08</v>
      </c>
      <c r="L14" s="59"/>
      <c r="M14" s="74" t="s">
        <v>90</v>
      </c>
      <c r="N14" s="74"/>
    </row>
    <row r="15" ht="22" customHeight="1" spans="1:14">
      <c r="A15" s="60"/>
      <c r="B15" s="59"/>
      <c r="C15" s="65"/>
      <c r="D15" s="62" t="s">
        <v>193</v>
      </c>
      <c r="E15" s="62"/>
      <c r="F15" s="62"/>
      <c r="G15" s="66" t="s">
        <v>46</v>
      </c>
      <c r="H15" s="66">
        <v>1</v>
      </c>
      <c r="I15" s="59">
        <v>3.57</v>
      </c>
      <c r="J15" s="59"/>
      <c r="K15" s="59">
        <f>I15</f>
        <v>3.57</v>
      </c>
      <c r="L15" s="59"/>
      <c r="M15" s="74"/>
      <c r="N15" s="74"/>
    </row>
    <row r="16" ht="22" customHeight="1" spans="1:14">
      <c r="A16" s="60"/>
      <c r="B16" s="59"/>
      <c r="C16" s="65"/>
      <c r="D16" s="62" t="s">
        <v>194</v>
      </c>
      <c r="E16" s="62"/>
      <c r="F16" s="62"/>
      <c r="G16" s="63" t="s">
        <v>78</v>
      </c>
      <c r="H16" s="64">
        <v>0.8721</v>
      </c>
      <c r="I16" s="59">
        <v>3.57</v>
      </c>
      <c r="J16" s="59"/>
      <c r="K16" s="59">
        <f>I16</f>
        <v>3.57</v>
      </c>
      <c r="L16" s="59"/>
      <c r="M16" s="74"/>
      <c r="N16" s="74"/>
    </row>
    <row r="17" ht="22" customHeight="1" spans="1:14">
      <c r="A17" s="60"/>
      <c r="B17" s="59"/>
      <c r="C17" s="65"/>
      <c r="D17" s="62" t="s">
        <v>195</v>
      </c>
      <c r="E17" s="62" t="s">
        <v>195</v>
      </c>
      <c r="F17" s="62" t="s">
        <v>195</v>
      </c>
      <c r="G17" s="63" t="s">
        <v>46</v>
      </c>
      <c r="H17" s="66">
        <v>1</v>
      </c>
      <c r="I17" s="59">
        <v>3.57</v>
      </c>
      <c r="J17" s="59"/>
      <c r="K17" s="59">
        <f>I17</f>
        <v>3.57</v>
      </c>
      <c r="L17" s="59"/>
      <c r="M17" s="74"/>
      <c r="N17" s="74"/>
    </row>
    <row r="18" ht="22" customHeight="1" spans="1:14">
      <c r="A18" s="60"/>
      <c r="B18" s="59"/>
      <c r="C18" s="65"/>
      <c r="D18" s="62" t="s">
        <v>196</v>
      </c>
      <c r="E18" s="62" t="s">
        <v>196</v>
      </c>
      <c r="F18" s="62" t="s">
        <v>196</v>
      </c>
      <c r="G18" s="63" t="s">
        <v>46</v>
      </c>
      <c r="H18" s="66">
        <v>1</v>
      </c>
      <c r="I18" s="59">
        <v>3.59</v>
      </c>
      <c r="J18" s="59"/>
      <c r="K18" s="59">
        <f>I18</f>
        <v>3.59</v>
      </c>
      <c r="L18" s="59"/>
      <c r="M18" s="74"/>
      <c r="N18" s="74"/>
    </row>
    <row r="19" ht="37" customHeight="1" spans="1:14">
      <c r="A19" s="60"/>
      <c r="B19" s="59"/>
      <c r="C19" s="67"/>
      <c r="D19" s="62" t="s">
        <v>197</v>
      </c>
      <c r="E19" s="62" t="s">
        <v>197</v>
      </c>
      <c r="F19" s="62" t="s">
        <v>197</v>
      </c>
      <c r="G19" s="63" t="s">
        <v>72</v>
      </c>
      <c r="H19" s="64">
        <v>0.8443</v>
      </c>
      <c r="I19" s="59">
        <v>3.57</v>
      </c>
      <c r="J19" s="59"/>
      <c r="K19" s="59">
        <v>3.17</v>
      </c>
      <c r="L19" s="59"/>
      <c r="M19" s="74" t="s">
        <v>73</v>
      </c>
      <c r="N19" s="74"/>
    </row>
    <row r="20" ht="22" customHeight="1" spans="1:14">
      <c r="A20" s="60"/>
      <c r="B20" s="59"/>
      <c r="C20" s="61" t="s">
        <v>169</v>
      </c>
      <c r="D20" s="62" t="s">
        <v>198</v>
      </c>
      <c r="E20" s="62"/>
      <c r="F20" s="62"/>
      <c r="G20" s="63" t="s">
        <v>87</v>
      </c>
      <c r="H20" s="64">
        <v>0.8953</v>
      </c>
      <c r="I20" s="59">
        <v>3.57</v>
      </c>
      <c r="J20" s="59"/>
      <c r="K20" s="59">
        <f>I20</f>
        <v>3.57</v>
      </c>
      <c r="L20" s="59"/>
      <c r="M20" s="74"/>
      <c r="N20" s="74"/>
    </row>
    <row r="21" ht="40" customHeight="1" spans="1:14">
      <c r="A21" s="60"/>
      <c r="B21" s="59"/>
      <c r="C21" s="65"/>
      <c r="D21" s="62" t="s">
        <v>199</v>
      </c>
      <c r="E21" s="62" t="s">
        <v>199</v>
      </c>
      <c r="F21" s="62" t="s">
        <v>199</v>
      </c>
      <c r="G21" s="63" t="s">
        <v>89</v>
      </c>
      <c r="H21" s="64">
        <v>0.0115</v>
      </c>
      <c r="I21" s="59">
        <v>3.57</v>
      </c>
      <c r="J21" s="59"/>
      <c r="K21" s="59">
        <v>0.68</v>
      </c>
      <c r="L21" s="59"/>
      <c r="M21" s="74" t="s">
        <v>73</v>
      </c>
      <c r="N21" s="74"/>
    </row>
    <row r="22" ht="68" customHeight="1" spans="1:14">
      <c r="A22" s="60"/>
      <c r="B22" s="59"/>
      <c r="C22" s="65"/>
      <c r="D22" s="62" t="s">
        <v>200</v>
      </c>
      <c r="E22" s="62" t="s">
        <v>200</v>
      </c>
      <c r="F22" s="62" t="s">
        <v>200</v>
      </c>
      <c r="G22" s="63" t="s">
        <v>92</v>
      </c>
      <c r="H22" s="64">
        <v>0.0236</v>
      </c>
      <c r="I22" s="59">
        <v>3.57</v>
      </c>
      <c r="J22" s="59"/>
      <c r="K22" s="59">
        <v>2.81</v>
      </c>
      <c r="L22" s="59"/>
      <c r="M22" s="74" t="s">
        <v>93</v>
      </c>
      <c r="N22" s="74"/>
    </row>
    <row r="23" ht="22" customHeight="1" spans="1:14">
      <c r="A23" s="60"/>
      <c r="B23" s="59"/>
      <c r="C23" s="67"/>
      <c r="D23" s="62" t="s">
        <v>201</v>
      </c>
      <c r="E23" s="62" t="s">
        <v>201</v>
      </c>
      <c r="F23" s="62" t="s">
        <v>201</v>
      </c>
      <c r="G23" s="63" t="s">
        <v>46</v>
      </c>
      <c r="H23" s="66">
        <v>1</v>
      </c>
      <c r="I23" s="59">
        <v>3.57</v>
      </c>
      <c r="J23" s="59"/>
      <c r="K23" s="59">
        <f>I23</f>
        <v>3.57</v>
      </c>
      <c r="L23" s="59"/>
      <c r="M23" s="74"/>
      <c r="N23" s="74"/>
    </row>
    <row r="24" ht="22" customHeight="1" spans="1:14">
      <c r="A24" s="60"/>
      <c r="B24" s="59"/>
      <c r="C24" s="59" t="s">
        <v>171</v>
      </c>
      <c r="D24" s="62" t="s">
        <v>202</v>
      </c>
      <c r="E24" s="62"/>
      <c r="F24" s="62"/>
      <c r="G24" s="63" t="s">
        <v>203</v>
      </c>
      <c r="H24" s="64">
        <v>0.9931</v>
      </c>
      <c r="I24" s="59">
        <v>3.57</v>
      </c>
      <c r="J24" s="59"/>
      <c r="K24" s="59">
        <f>I24</f>
        <v>3.57</v>
      </c>
      <c r="L24" s="59"/>
      <c r="M24" s="59"/>
      <c r="N24" s="59"/>
    </row>
    <row r="25" ht="22" customHeight="1" spans="1:14">
      <c r="A25" s="60"/>
      <c r="B25" s="59"/>
      <c r="C25" s="59"/>
      <c r="D25" s="62" t="s">
        <v>204</v>
      </c>
      <c r="E25" s="62"/>
      <c r="F25" s="62"/>
      <c r="G25" s="63" t="s">
        <v>100</v>
      </c>
      <c r="H25" s="13">
        <v>1</v>
      </c>
      <c r="I25" s="59">
        <v>3.57</v>
      </c>
      <c r="J25" s="59"/>
      <c r="K25" s="59">
        <f>I25</f>
        <v>3.57</v>
      </c>
      <c r="L25" s="59"/>
      <c r="M25" s="59"/>
      <c r="N25" s="59"/>
    </row>
    <row r="26" ht="22" customHeight="1" spans="1:14">
      <c r="A26" s="60"/>
      <c r="B26" s="59"/>
      <c r="C26" s="59" t="s">
        <v>175</v>
      </c>
      <c r="D26" s="68" t="s">
        <v>176</v>
      </c>
      <c r="E26" s="68"/>
      <c r="F26" s="68"/>
      <c r="G26" s="63" t="s">
        <v>105</v>
      </c>
      <c r="H26" s="13">
        <v>1</v>
      </c>
      <c r="I26" s="59">
        <v>3.57</v>
      </c>
      <c r="J26" s="59"/>
      <c r="K26" s="59">
        <f>I26</f>
        <v>3.57</v>
      </c>
      <c r="L26" s="59"/>
      <c r="M26" s="59"/>
      <c r="N26" s="59"/>
    </row>
    <row r="27" ht="48" customHeight="1" spans="1:14">
      <c r="A27" s="60"/>
      <c r="B27" s="61" t="s">
        <v>177</v>
      </c>
      <c r="C27" s="69" t="s">
        <v>205</v>
      </c>
      <c r="D27" s="68" t="s">
        <v>206</v>
      </c>
      <c r="E27" s="68"/>
      <c r="F27" s="68"/>
      <c r="G27" s="63" t="s">
        <v>108</v>
      </c>
      <c r="H27" s="64">
        <v>0.4982</v>
      </c>
      <c r="I27" s="59">
        <v>5</v>
      </c>
      <c r="J27" s="59"/>
      <c r="K27" s="59">
        <v>3.11</v>
      </c>
      <c r="L27" s="59"/>
      <c r="M27" s="74" t="s">
        <v>73</v>
      </c>
      <c r="N27" s="74"/>
    </row>
    <row r="28" ht="22" customHeight="1" spans="1:14">
      <c r="A28" s="60"/>
      <c r="B28" s="65"/>
      <c r="C28" s="69" t="s">
        <v>178</v>
      </c>
      <c r="D28" s="68" t="s">
        <v>207</v>
      </c>
      <c r="E28" s="68"/>
      <c r="F28" s="68"/>
      <c r="G28" s="63" t="s">
        <v>110</v>
      </c>
      <c r="H28" s="64">
        <v>0.6279</v>
      </c>
      <c r="I28" s="59">
        <v>5</v>
      </c>
      <c r="J28" s="59"/>
      <c r="K28" s="59">
        <f t="shared" ref="K28:K34" si="0">I28</f>
        <v>5</v>
      </c>
      <c r="L28" s="59"/>
      <c r="M28" s="59"/>
      <c r="N28" s="59"/>
    </row>
    <row r="29" ht="22" customHeight="1" spans="1:14">
      <c r="A29" s="60"/>
      <c r="B29" s="65"/>
      <c r="C29" s="69"/>
      <c r="D29" s="68" t="s">
        <v>208</v>
      </c>
      <c r="E29" s="68"/>
      <c r="F29" s="68"/>
      <c r="G29" s="63" t="s">
        <v>108</v>
      </c>
      <c r="H29" s="64">
        <v>0.8808</v>
      </c>
      <c r="I29" s="59">
        <v>5</v>
      </c>
      <c r="J29" s="59"/>
      <c r="K29" s="59">
        <f t="shared" si="0"/>
        <v>5</v>
      </c>
      <c r="L29" s="59"/>
      <c r="M29" s="59"/>
      <c r="N29" s="59"/>
    </row>
    <row r="30" ht="22" customHeight="1" spans="1:14">
      <c r="A30" s="60"/>
      <c r="B30" s="65"/>
      <c r="C30" s="69"/>
      <c r="D30" s="68" t="s">
        <v>209</v>
      </c>
      <c r="E30" s="68"/>
      <c r="F30" s="68"/>
      <c r="G30" s="63" t="s">
        <v>98</v>
      </c>
      <c r="H30" s="66">
        <v>1</v>
      </c>
      <c r="I30" s="59">
        <v>5</v>
      </c>
      <c r="J30" s="59"/>
      <c r="K30" s="59">
        <f t="shared" si="0"/>
        <v>5</v>
      </c>
      <c r="L30" s="59"/>
      <c r="M30" s="59"/>
      <c r="N30" s="59"/>
    </row>
    <row r="31" ht="22" customHeight="1" spans="1:14">
      <c r="A31" s="60"/>
      <c r="B31" s="65"/>
      <c r="C31" s="69" t="s">
        <v>181</v>
      </c>
      <c r="D31" s="68" t="s">
        <v>210</v>
      </c>
      <c r="E31" s="68"/>
      <c r="F31" s="68"/>
      <c r="G31" s="63" t="s">
        <v>58</v>
      </c>
      <c r="H31" s="13">
        <v>1</v>
      </c>
      <c r="I31" s="59">
        <v>5</v>
      </c>
      <c r="J31" s="59"/>
      <c r="K31" s="59">
        <f t="shared" si="0"/>
        <v>5</v>
      </c>
      <c r="L31" s="59"/>
      <c r="M31" s="59"/>
      <c r="N31" s="59"/>
    </row>
    <row r="32" ht="22" customHeight="1" spans="1:14">
      <c r="A32" s="60"/>
      <c r="B32" s="67"/>
      <c r="C32" s="69"/>
      <c r="D32" s="68" t="s">
        <v>211</v>
      </c>
      <c r="E32" s="68"/>
      <c r="F32" s="68"/>
      <c r="G32" s="63" t="s">
        <v>58</v>
      </c>
      <c r="H32" s="13">
        <v>1</v>
      </c>
      <c r="I32" s="59">
        <v>5</v>
      </c>
      <c r="J32" s="59"/>
      <c r="K32" s="59">
        <f t="shared" si="0"/>
        <v>5</v>
      </c>
      <c r="L32" s="59"/>
      <c r="M32" s="59"/>
      <c r="N32" s="59"/>
    </row>
    <row r="33" ht="22" customHeight="1" spans="1:14">
      <c r="A33" s="60"/>
      <c r="B33" s="61" t="s">
        <v>183</v>
      </c>
      <c r="C33" s="61" t="s">
        <v>184</v>
      </c>
      <c r="D33" s="62" t="s">
        <v>127</v>
      </c>
      <c r="E33" s="62"/>
      <c r="F33" s="62"/>
      <c r="G33" s="63" t="s">
        <v>108</v>
      </c>
      <c r="H33" s="66">
        <v>0.88</v>
      </c>
      <c r="I33" s="59">
        <v>5</v>
      </c>
      <c r="J33" s="59"/>
      <c r="K33" s="59">
        <f t="shared" si="0"/>
        <v>5</v>
      </c>
      <c r="L33" s="59"/>
      <c r="M33" s="59"/>
      <c r="N33" s="59"/>
    </row>
    <row r="34" ht="22" customHeight="1" spans="1:14">
      <c r="A34" s="70"/>
      <c r="B34" s="67"/>
      <c r="C34" s="67"/>
      <c r="D34" s="62" t="s">
        <v>185</v>
      </c>
      <c r="E34" s="62" t="s">
        <v>185</v>
      </c>
      <c r="F34" s="62" t="s">
        <v>185</v>
      </c>
      <c r="G34" s="71" t="s">
        <v>87</v>
      </c>
      <c r="H34" s="72">
        <v>0.9</v>
      </c>
      <c r="I34" s="59">
        <v>5</v>
      </c>
      <c r="J34" s="59"/>
      <c r="K34" s="59">
        <f t="shared" si="0"/>
        <v>5</v>
      </c>
      <c r="L34" s="59"/>
      <c r="M34" s="59"/>
      <c r="N34" s="59"/>
    </row>
    <row r="35" ht="22" customHeight="1" spans="1:14">
      <c r="A35" s="73" t="s">
        <v>186</v>
      </c>
      <c r="B35" s="73"/>
      <c r="C35" s="73"/>
      <c r="D35" s="73"/>
      <c r="E35" s="73"/>
      <c r="F35" s="73"/>
      <c r="G35" s="73"/>
      <c r="H35" s="73"/>
      <c r="I35" s="73">
        <f>SUM(I13:I34)+J6</f>
        <v>100</v>
      </c>
      <c r="J35" s="73"/>
      <c r="K35" s="75">
        <f>SUM(K13:K34)+N6</f>
        <v>91.4081554800954</v>
      </c>
      <c r="L35" s="75"/>
      <c r="M35" s="59"/>
      <c r="N35" s="59"/>
    </row>
    <row r="36" ht="22" customHeight="1" spans="1:14">
      <c r="A36" s="25" t="s">
        <v>187</v>
      </c>
      <c r="B36" s="26" t="s">
        <v>117</v>
      </c>
      <c r="C36" s="27"/>
      <c r="D36" s="27"/>
      <c r="E36" s="27"/>
      <c r="F36" s="27"/>
      <c r="G36" s="27"/>
      <c r="H36" s="27"/>
      <c r="I36" s="27"/>
      <c r="J36" s="27"/>
      <c r="K36" s="27"/>
      <c r="L36" s="27"/>
      <c r="M36" s="27"/>
      <c r="N36" s="35"/>
    </row>
    <row r="37" customFormat="1" ht="15.95" customHeight="1"/>
  </sheetData>
  <mergeCells count="14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B36:N36"/>
    <mergeCell ref="A10:A11"/>
    <mergeCell ref="A12:A34"/>
    <mergeCell ref="B13:B26"/>
    <mergeCell ref="B27:B32"/>
    <mergeCell ref="B33:B34"/>
    <mergeCell ref="C13:C19"/>
    <mergeCell ref="C20:C23"/>
    <mergeCell ref="C24:C25"/>
    <mergeCell ref="C28:C30"/>
    <mergeCell ref="C31:C32"/>
    <mergeCell ref="C33:C34"/>
    <mergeCell ref="E4:E5"/>
    <mergeCell ref="N4:N5"/>
    <mergeCell ref="A4:B9"/>
    <mergeCell ref="C4:D5"/>
    <mergeCell ref="F4:G5"/>
    <mergeCell ref="H4:I5"/>
    <mergeCell ref="J4:K5"/>
    <mergeCell ref="L4:M5"/>
  </mergeCells>
  <printOptions horizontalCentered="1"/>
  <pageMargins left="0.357638888888889" right="0.357638888888889" top="1" bottom="0.802777777777778" header="0.5" footer="0.5"/>
  <pageSetup paperSize="9" scale="72"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K10" sqref="K10"/>
    </sheetView>
  </sheetViews>
  <sheetFormatPr defaultColWidth="9" defaultRowHeight="14"/>
  <cols>
    <col min="1" max="1" width="5.75454545454545" style="37" customWidth="1"/>
    <col min="2" max="2" width="23" customWidth="1"/>
    <col min="3" max="3" width="20.8181818181818" customWidth="1"/>
    <col min="4" max="10" width="11.5" customWidth="1"/>
    <col min="11" max="11" width="10" customWidth="1"/>
    <col min="12" max="12" width="11.5" customWidth="1"/>
  </cols>
  <sheetData>
    <row r="1" ht="57" customHeight="1" spans="1:12">
      <c r="A1" s="38" t="s">
        <v>212</v>
      </c>
      <c r="B1" s="38"/>
      <c r="C1" s="38"/>
      <c r="D1" s="38"/>
      <c r="E1" s="38"/>
      <c r="F1" s="38"/>
      <c r="G1" s="38"/>
      <c r="H1" s="38"/>
      <c r="I1" s="38"/>
      <c r="J1" s="38"/>
      <c r="K1" s="38"/>
      <c r="L1" s="38"/>
    </row>
    <row r="2" s="36" customFormat="1" ht="30" customHeight="1" spans="1:12">
      <c r="A2" s="39" t="s">
        <v>131</v>
      </c>
      <c r="B2" s="40" t="s">
        <v>213</v>
      </c>
      <c r="C2" s="41" t="s">
        <v>133</v>
      </c>
      <c r="D2" s="42" t="s">
        <v>214</v>
      </c>
      <c r="E2" s="43"/>
      <c r="F2" s="43"/>
      <c r="G2" s="43"/>
      <c r="H2" s="43"/>
      <c r="I2" s="43"/>
      <c r="J2" s="45"/>
      <c r="K2" s="39" t="s">
        <v>135</v>
      </c>
      <c r="L2" s="39" t="s">
        <v>136</v>
      </c>
    </row>
    <row r="3" s="36" customFormat="1" ht="30" customHeight="1" spans="1:12">
      <c r="A3" s="44"/>
      <c r="B3" s="40"/>
      <c r="C3" s="41"/>
      <c r="D3" s="42" t="s">
        <v>18</v>
      </c>
      <c r="E3" s="43"/>
      <c r="F3" s="43"/>
      <c r="G3" s="43"/>
      <c r="H3" s="45"/>
      <c r="I3" s="52" t="s">
        <v>137</v>
      </c>
      <c r="J3" s="52" t="s">
        <v>138</v>
      </c>
      <c r="K3" s="44"/>
      <c r="L3" s="44"/>
    </row>
    <row r="4" s="36" customFormat="1" ht="30" customHeight="1" spans="1:12">
      <c r="A4" s="46"/>
      <c r="B4" s="40"/>
      <c r="C4" s="41"/>
      <c r="D4" s="41" t="s">
        <v>139</v>
      </c>
      <c r="E4" s="40" t="s">
        <v>215</v>
      </c>
      <c r="F4" s="40" t="s">
        <v>216</v>
      </c>
      <c r="G4" s="40" t="s">
        <v>217</v>
      </c>
      <c r="H4" s="40" t="s">
        <v>218</v>
      </c>
      <c r="I4" s="53"/>
      <c r="J4" s="46"/>
      <c r="K4" s="46"/>
      <c r="L4" s="44"/>
    </row>
    <row r="5" ht="30" customHeight="1" spans="1:12">
      <c r="A5" s="47">
        <v>1</v>
      </c>
      <c r="B5" s="48" t="str">
        <f>'省对市县转移支付绩效自评表（中央政法转移支付资金）'!C2</f>
        <v>中央政法转移支付资金</v>
      </c>
      <c r="C5" t="str">
        <f>'省对市县转移支付绩效自评表（中央政法转移支付资金）'!C3</f>
        <v>甘肃省高级人民法院</v>
      </c>
      <c r="D5" s="49">
        <f>E5+F5+G5+H5</f>
        <v>367</v>
      </c>
      <c r="E5" s="50">
        <f>'省对市县转移支付绩效自评表（中央政法转移支付资金）'!F7</f>
        <v>367</v>
      </c>
      <c r="F5" s="34"/>
      <c r="G5" s="34"/>
      <c r="H5" s="34"/>
      <c r="I5" s="50">
        <f>'省对市县转移支付绩效自评表（中央政法转移支付资金）'!H6</f>
        <v>285.25</v>
      </c>
      <c r="J5" s="54">
        <f>I5/D5</f>
        <v>0.77724795640327</v>
      </c>
      <c r="K5" s="55">
        <f>'省对市县转移支付绩效自评表（中央政法转移支付资金）'!K33</f>
        <v>88.6924795640327</v>
      </c>
      <c r="L5" s="34"/>
    </row>
    <row r="6" ht="30" customHeight="1" spans="1:12">
      <c r="A6" s="47"/>
      <c r="B6" s="48"/>
      <c r="C6" s="51"/>
      <c r="D6" s="50"/>
      <c r="E6" s="50"/>
      <c r="F6" s="34"/>
      <c r="G6" s="34"/>
      <c r="H6" s="34"/>
      <c r="I6" s="50"/>
      <c r="J6" s="34"/>
      <c r="K6" s="34"/>
      <c r="L6" s="34"/>
    </row>
    <row r="7" ht="30" customHeight="1" spans="1:12">
      <c r="A7" s="47"/>
      <c r="B7" s="48"/>
      <c r="C7" s="51"/>
      <c r="D7" s="50"/>
      <c r="E7" s="50"/>
      <c r="F7" s="34"/>
      <c r="G7" s="34"/>
      <c r="H7" s="34"/>
      <c r="I7" s="50"/>
      <c r="J7" s="34"/>
      <c r="K7" s="34"/>
      <c r="L7" s="34"/>
    </row>
    <row r="8" ht="30" customHeight="1" spans="1:12">
      <c r="A8" s="47"/>
      <c r="B8" s="51"/>
      <c r="C8" s="51"/>
      <c r="D8" s="50"/>
      <c r="E8" s="50"/>
      <c r="F8" s="34"/>
      <c r="G8" s="34"/>
      <c r="H8" s="34"/>
      <c r="I8" s="50"/>
      <c r="J8" s="34"/>
      <c r="K8" s="34"/>
      <c r="L8" s="34"/>
    </row>
    <row r="9" ht="30" customHeight="1" spans="1:12">
      <c r="A9" s="47"/>
      <c r="B9" s="34"/>
      <c r="C9" s="34"/>
      <c r="D9" s="50"/>
      <c r="E9" s="50"/>
      <c r="F9" s="34"/>
      <c r="G9" s="34"/>
      <c r="H9" s="34"/>
      <c r="I9" s="50"/>
      <c r="J9" s="34"/>
      <c r="K9" s="34"/>
      <c r="L9" s="34"/>
    </row>
    <row r="10" ht="30" customHeight="1" spans="1:12">
      <c r="A10" s="47"/>
      <c r="B10" s="34"/>
      <c r="C10" s="34"/>
      <c r="D10" s="50"/>
      <c r="E10" s="50"/>
      <c r="F10" s="34"/>
      <c r="G10" s="34"/>
      <c r="H10" s="34"/>
      <c r="I10" s="50"/>
      <c r="J10" s="34"/>
      <c r="K10" s="34"/>
      <c r="L10" s="34"/>
    </row>
    <row r="11" ht="30" customHeight="1" spans="1:12">
      <c r="A11" s="47"/>
      <c r="B11" s="34"/>
      <c r="C11" s="34"/>
      <c r="D11" s="50"/>
      <c r="E11" s="50"/>
      <c r="F11" s="34"/>
      <c r="G11" s="34"/>
      <c r="H11" s="34"/>
      <c r="I11" s="50"/>
      <c r="J11" s="34"/>
      <c r="K11" s="34"/>
      <c r="L11" s="34"/>
    </row>
    <row r="12" ht="30" customHeight="1" spans="1:12">
      <c r="A12" s="47"/>
      <c r="B12" s="51" t="s">
        <v>146</v>
      </c>
      <c r="C12" s="34"/>
      <c r="D12" s="50">
        <f>SUM(D5:D11)</f>
        <v>367</v>
      </c>
      <c r="E12" s="50">
        <f t="shared" ref="E12:L12" si="0">SUM(E5:E11)</f>
        <v>367</v>
      </c>
      <c r="F12" s="50"/>
      <c r="G12" s="50"/>
      <c r="H12" s="50"/>
      <c r="I12" s="50">
        <f t="shared" si="0"/>
        <v>285.25</v>
      </c>
      <c r="J12" s="56">
        <f t="shared" si="0"/>
        <v>0.77724795640327</v>
      </c>
      <c r="K12" s="57">
        <f t="shared" si="0"/>
        <v>88.6924795640327</v>
      </c>
      <c r="L12" s="34"/>
    </row>
  </sheetData>
  <mergeCells count="10">
    <mergeCell ref="A1:L1"/>
    <mergeCell ref="D2:J2"/>
    <mergeCell ref="D3:H3"/>
    <mergeCell ref="A2:A4"/>
    <mergeCell ref="B2:B4"/>
    <mergeCell ref="C2:C4"/>
    <mergeCell ref="I3:I4"/>
    <mergeCell ref="J3:J4"/>
    <mergeCell ref="K2:K4"/>
    <mergeCell ref="L2:L4"/>
  </mergeCells>
  <printOptions horizontalCentered="1"/>
  <pageMargins left="0.357638888888889" right="0.357638888888889" top="1" bottom="0.802777777777778" header="0.5" footer="0.5"/>
  <pageSetup paperSize="9" scale="8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tabSelected="1" topLeftCell="A8" workbookViewId="0">
      <selection activeCell="S15" sqref="S15"/>
    </sheetView>
  </sheetViews>
  <sheetFormatPr defaultColWidth="9" defaultRowHeight="14"/>
  <cols>
    <col min="1" max="1" width="5.25454545454545" customWidth="1"/>
    <col min="3" max="3" width="10.2727272727273" customWidth="1"/>
    <col min="5" max="5" width="11.6272727272727" customWidth="1"/>
    <col min="6" max="6" width="6.25454545454545" customWidth="1"/>
    <col min="7" max="7" width="10.8727272727273" customWidth="1"/>
    <col min="8" max="8" width="10" customWidth="1"/>
    <col min="9" max="9" width="4.62727272727273" customWidth="1"/>
    <col min="10" max="10" width="3.25454545454545" customWidth="1"/>
    <col min="11" max="11" width="6.25454545454545" customWidth="1"/>
    <col min="12" max="12" width="1" customWidth="1"/>
    <col min="13" max="13" width="8.5" customWidth="1"/>
    <col min="14" max="14" width="14.0909090909091" customWidth="1"/>
  </cols>
  <sheetData>
    <row r="1" ht="57" customHeight="1" spans="1:14">
      <c r="A1" s="1" t="s">
        <v>219</v>
      </c>
      <c r="B1" s="1"/>
      <c r="C1" s="1"/>
      <c r="D1" s="1"/>
      <c r="E1" s="1"/>
      <c r="F1" s="1"/>
      <c r="G1" s="1"/>
      <c r="H1" s="1"/>
      <c r="I1" s="1"/>
      <c r="J1" s="1"/>
      <c r="K1" s="1"/>
      <c r="L1" s="1"/>
      <c r="M1" s="1"/>
      <c r="N1" s="1"/>
    </row>
    <row r="2" ht="15" customHeight="1" spans="1:14">
      <c r="A2" s="2" t="s">
        <v>213</v>
      </c>
      <c r="B2" s="2"/>
      <c r="C2" s="2" t="s">
        <v>220</v>
      </c>
      <c r="D2" s="2"/>
      <c r="E2" s="2"/>
      <c r="F2" s="2"/>
      <c r="G2" s="2"/>
      <c r="H2" s="2"/>
      <c r="I2" s="2"/>
      <c r="J2" s="2"/>
      <c r="K2" s="2"/>
      <c r="L2" s="2"/>
      <c r="M2" s="2"/>
      <c r="N2" s="2"/>
    </row>
    <row r="3" ht="15" customHeight="1" spans="1:14">
      <c r="A3" s="2" t="s">
        <v>221</v>
      </c>
      <c r="B3" s="2"/>
      <c r="C3" s="2" t="s">
        <v>144</v>
      </c>
      <c r="D3" s="2"/>
      <c r="E3" s="2"/>
      <c r="F3" s="2"/>
      <c r="G3" s="2"/>
      <c r="H3" s="3" t="s">
        <v>149</v>
      </c>
      <c r="I3" s="3"/>
      <c r="J3" s="2" t="s">
        <v>15</v>
      </c>
      <c r="K3" s="2"/>
      <c r="L3" s="2"/>
      <c r="M3" s="2"/>
      <c r="N3" s="2"/>
    </row>
    <row r="4" ht="15" customHeight="1" spans="1:14">
      <c r="A4" s="2" t="s">
        <v>134</v>
      </c>
      <c r="B4" s="2"/>
      <c r="C4" s="2"/>
      <c r="D4" s="2"/>
      <c r="E4" s="2" t="s">
        <v>17</v>
      </c>
      <c r="F4" s="2" t="s">
        <v>150</v>
      </c>
      <c r="G4" s="2"/>
      <c r="H4" s="2" t="s">
        <v>151</v>
      </c>
      <c r="I4" s="2"/>
      <c r="J4" s="2" t="s">
        <v>21</v>
      </c>
      <c r="K4" s="2"/>
      <c r="L4" s="2" t="s">
        <v>152</v>
      </c>
      <c r="M4" s="2"/>
      <c r="N4" s="2" t="s">
        <v>22</v>
      </c>
    </row>
    <row r="5" ht="15" customHeight="1" spans="1:14">
      <c r="A5" s="2"/>
      <c r="B5" s="2"/>
      <c r="C5" s="2"/>
      <c r="D5" s="2"/>
      <c r="E5" s="2"/>
      <c r="F5" s="2"/>
      <c r="G5" s="2"/>
      <c r="H5" s="2"/>
      <c r="I5" s="2"/>
      <c r="J5" s="2"/>
      <c r="K5" s="2"/>
      <c r="L5" s="2"/>
      <c r="M5" s="2"/>
      <c r="N5" s="2"/>
    </row>
    <row r="6" ht="15" customHeight="1" spans="1:14">
      <c r="A6" s="2"/>
      <c r="B6" s="2"/>
      <c r="C6" s="4" t="s">
        <v>153</v>
      </c>
      <c r="D6" s="4"/>
      <c r="E6" s="5">
        <f>E7</f>
        <v>172</v>
      </c>
      <c r="F6" s="5">
        <f>F7</f>
        <v>367</v>
      </c>
      <c r="G6" s="5"/>
      <c r="H6" s="5">
        <f>H7</f>
        <v>285.25</v>
      </c>
      <c r="I6" s="5"/>
      <c r="J6" s="2">
        <v>10</v>
      </c>
      <c r="K6" s="2"/>
      <c r="L6" s="28">
        <f>H6/F6</f>
        <v>0.77724795640327</v>
      </c>
      <c r="M6" s="28"/>
      <c r="N6" s="5">
        <f>J6*L6</f>
        <v>7.7724795640327</v>
      </c>
    </row>
    <row r="7" ht="15" customHeight="1" spans="1:14">
      <c r="A7" s="2"/>
      <c r="B7" s="2"/>
      <c r="C7" s="2" t="s">
        <v>222</v>
      </c>
      <c r="D7" s="2"/>
      <c r="E7" s="5">
        <v>172</v>
      </c>
      <c r="F7" s="5">
        <f>172+195</f>
        <v>367</v>
      </c>
      <c r="G7" s="5"/>
      <c r="H7" s="5">
        <v>285.25</v>
      </c>
      <c r="I7" s="5"/>
      <c r="J7" s="2" t="s">
        <v>25</v>
      </c>
      <c r="K7" s="2"/>
      <c r="L7" s="28">
        <f>H7/F7</f>
        <v>0.77724795640327</v>
      </c>
      <c r="M7" s="28"/>
      <c r="N7" s="2" t="s">
        <v>25</v>
      </c>
    </row>
    <row r="8" ht="15" customHeight="1" spans="1:14">
      <c r="A8" s="2"/>
      <c r="B8" s="2"/>
      <c r="C8" s="6" t="s">
        <v>223</v>
      </c>
      <c r="D8" s="7"/>
      <c r="E8" s="2"/>
      <c r="F8" s="6"/>
      <c r="G8" s="7"/>
      <c r="H8" s="6"/>
      <c r="I8" s="7"/>
      <c r="J8" s="2" t="s">
        <v>25</v>
      </c>
      <c r="K8" s="2"/>
      <c r="L8" s="2"/>
      <c r="M8" s="2"/>
      <c r="N8" s="2" t="s">
        <v>25</v>
      </c>
    </row>
    <row r="9" ht="15" customHeight="1" spans="1:14">
      <c r="A9" s="2"/>
      <c r="B9" s="2"/>
      <c r="C9" s="2" t="s">
        <v>224</v>
      </c>
      <c r="D9" s="2"/>
      <c r="E9" s="2"/>
      <c r="F9" s="2"/>
      <c r="G9" s="2"/>
      <c r="H9" s="2"/>
      <c r="I9" s="2"/>
      <c r="J9" s="2" t="s">
        <v>25</v>
      </c>
      <c r="K9" s="2"/>
      <c r="L9" s="2"/>
      <c r="M9" s="2"/>
      <c r="N9" s="2" t="s">
        <v>25</v>
      </c>
    </row>
    <row r="10" ht="15" customHeight="1" spans="1:14">
      <c r="A10" s="2"/>
      <c r="B10" s="2"/>
      <c r="C10" s="2" t="s">
        <v>225</v>
      </c>
      <c r="D10" s="2"/>
      <c r="E10" s="2"/>
      <c r="F10" s="2"/>
      <c r="G10" s="2"/>
      <c r="H10" s="2"/>
      <c r="I10" s="2"/>
      <c r="J10" s="2" t="s">
        <v>25</v>
      </c>
      <c r="K10" s="2"/>
      <c r="L10" s="2"/>
      <c r="M10" s="2"/>
      <c r="N10" s="2" t="s">
        <v>25</v>
      </c>
    </row>
    <row r="11" ht="15" customHeight="1" spans="1:14">
      <c r="A11" s="2" t="s">
        <v>156</v>
      </c>
      <c r="B11" s="2" t="s">
        <v>28</v>
      </c>
      <c r="C11" s="2"/>
      <c r="D11" s="2"/>
      <c r="E11" s="2"/>
      <c r="F11" s="2"/>
      <c r="G11" s="2"/>
      <c r="H11" s="2" t="s">
        <v>157</v>
      </c>
      <c r="I11" s="2"/>
      <c r="J11" s="2"/>
      <c r="K11" s="2"/>
      <c r="L11" s="2"/>
      <c r="M11" s="2"/>
      <c r="N11" s="2"/>
    </row>
    <row r="12" ht="92" customHeight="1" spans="1:14">
      <c r="A12" s="2"/>
      <c r="B12" s="8" t="s">
        <v>226</v>
      </c>
      <c r="C12" s="8"/>
      <c r="D12" s="8"/>
      <c r="E12" s="8"/>
      <c r="F12" s="8"/>
      <c r="G12" s="8"/>
      <c r="H12" s="8" t="s">
        <v>227</v>
      </c>
      <c r="I12" s="8"/>
      <c r="J12" s="8"/>
      <c r="K12" s="8"/>
      <c r="L12" s="8"/>
      <c r="M12" s="8"/>
      <c r="N12" s="8"/>
    </row>
    <row r="13" ht="30.95" customHeight="1" spans="1:14">
      <c r="A13" s="9" t="s">
        <v>160</v>
      </c>
      <c r="B13" s="2" t="s">
        <v>37</v>
      </c>
      <c r="C13" s="2" t="s">
        <v>38</v>
      </c>
      <c r="D13" s="2" t="s">
        <v>39</v>
      </c>
      <c r="E13" s="2"/>
      <c r="F13" s="2"/>
      <c r="G13" s="2" t="s">
        <v>40</v>
      </c>
      <c r="H13" s="2" t="s">
        <v>41</v>
      </c>
      <c r="I13" s="2" t="s">
        <v>21</v>
      </c>
      <c r="J13" s="2"/>
      <c r="K13" s="2" t="s">
        <v>22</v>
      </c>
      <c r="L13" s="2"/>
      <c r="M13" s="2" t="s">
        <v>42</v>
      </c>
      <c r="N13" s="2"/>
    </row>
    <row r="14" ht="31" customHeight="1" spans="1:14">
      <c r="A14" s="9"/>
      <c r="B14" s="2" t="s">
        <v>161</v>
      </c>
      <c r="C14" s="10" t="s">
        <v>162</v>
      </c>
      <c r="D14" s="11" t="s">
        <v>228</v>
      </c>
      <c r="E14" s="11"/>
      <c r="F14" s="11"/>
      <c r="G14" s="12" t="s">
        <v>46</v>
      </c>
      <c r="H14" s="13">
        <v>0.5</v>
      </c>
      <c r="I14" s="2">
        <v>3.92</v>
      </c>
      <c r="J14" s="2"/>
      <c r="K14" s="2">
        <f>I14/2</f>
        <v>1.96</v>
      </c>
      <c r="L14" s="2"/>
      <c r="M14" s="29" t="s">
        <v>229</v>
      </c>
      <c r="N14" s="29"/>
    </row>
    <row r="15" ht="86" customHeight="1" spans="1:14">
      <c r="A15" s="9"/>
      <c r="B15" s="2"/>
      <c r="C15" s="14"/>
      <c r="D15" s="11" t="s">
        <v>230</v>
      </c>
      <c r="E15" s="11"/>
      <c r="F15" s="11"/>
      <c r="G15" s="15" t="s">
        <v>46</v>
      </c>
      <c r="H15" s="16">
        <v>0.5</v>
      </c>
      <c r="I15" s="30">
        <v>3.84</v>
      </c>
      <c r="J15" s="30"/>
      <c r="K15" s="30">
        <f>I15/2</f>
        <v>1.92</v>
      </c>
      <c r="L15" s="30"/>
      <c r="M15" s="31" t="s">
        <v>231</v>
      </c>
      <c r="N15" s="31"/>
    </row>
    <row r="16" ht="43" customHeight="1" spans="1:14">
      <c r="A16" s="9"/>
      <c r="B16" s="2"/>
      <c r="C16" s="14"/>
      <c r="D16" s="11" t="s">
        <v>232</v>
      </c>
      <c r="E16" s="11"/>
      <c r="F16" s="11"/>
      <c r="G16" s="15" t="s">
        <v>98</v>
      </c>
      <c r="H16" s="17">
        <v>0.8486</v>
      </c>
      <c r="I16" s="30">
        <v>3.84</v>
      </c>
      <c r="J16" s="30"/>
      <c r="K16" s="30">
        <v>3.39</v>
      </c>
      <c r="L16" s="30"/>
      <c r="M16" s="31" t="s">
        <v>73</v>
      </c>
      <c r="N16" s="31"/>
    </row>
    <row r="17" ht="27" customHeight="1" spans="1:14">
      <c r="A17" s="9"/>
      <c r="B17" s="2"/>
      <c r="C17" s="18"/>
      <c r="D17" s="11" t="s">
        <v>233</v>
      </c>
      <c r="E17" s="11" t="s">
        <v>233</v>
      </c>
      <c r="F17" s="11" t="s">
        <v>233</v>
      </c>
      <c r="G17" s="15" t="s">
        <v>46</v>
      </c>
      <c r="H17" s="16">
        <v>0.5</v>
      </c>
      <c r="I17" s="30">
        <v>3.84</v>
      </c>
      <c r="J17" s="30"/>
      <c r="K17" s="30">
        <f>I17/2</f>
        <v>1.92</v>
      </c>
      <c r="L17" s="30"/>
      <c r="M17" s="31" t="s">
        <v>229</v>
      </c>
      <c r="N17" s="31"/>
    </row>
    <row r="18" ht="15" customHeight="1" spans="1:14">
      <c r="A18" s="9"/>
      <c r="B18" s="2"/>
      <c r="C18" s="10" t="s">
        <v>169</v>
      </c>
      <c r="D18" s="11" t="s">
        <v>234</v>
      </c>
      <c r="E18" s="11"/>
      <c r="F18" s="11"/>
      <c r="G18" s="15" t="s">
        <v>46</v>
      </c>
      <c r="H18" s="16">
        <v>1</v>
      </c>
      <c r="I18" s="30">
        <v>3.84</v>
      </c>
      <c r="J18" s="30"/>
      <c r="K18" s="32">
        <f>I18</f>
        <v>3.84</v>
      </c>
      <c r="L18" s="32"/>
      <c r="M18" s="31"/>
      <c r="N18" s="31"/>
    </row>
    <row r="19" ht="15" customHeight="1" spans="1:14">
      <c r="A19" s="9"/>
      <c r="B19" s="2"/>
      <c r="C19" s="14"/>
      <c r="D19" s="11" t="s">
        <v>235</v>
      </c>
      <c r="E19" s="11"/>
      <c r="F19" s="11"/>
      <c r="G19" s="12" t="s">
        <v>46</v>
      </c>
      <c r="H19" s="16">
        <v>1</v>
      </c>
      <c r="I19" s="30">
        <v>3.84</v>
      </c>
      <c r="J19" s="30"/>
      <c r="K19" s="2">
        <f t="shared" ref="K19:K26" si="0">I19</f>
        <v>3.84</v>
      </c>
      <c r="L19" s="2"/>
      <c r="M19" s="29"/>
      <c r="N19" s="29"/>
    </row>
    <row r="20" ht="15" customHeight="1" spans="1:14">
      <c r="A20" s="9"/>
      <c r="B20" s="2"/>
      <c r="C20" s="14"/>
      <c r="D20" s="11" t="s">
        <v>236</v>
      </c>
      <c r="E20" s="11"/>
      <c r="F20" s="11"/>
      <c r="G20" s="12" t="s">
        <v>46</v>
      </c>
      <c r="H20" s="16">
        <v>1</v>
      </c>
      <c r="I20" s="30">
        <v>3.84</v>
      </c>
      <c r="J20" s="30"/>
      <c r="K20" s="2">
        <f t="shared" si="0"/>
        <v>3.84</v>
      </c>
      <c r="L20" s="2"/>
      <c r="M20" s="29"/>
      <c r="N20" s="29"/>
    </row>
    <row r="21" ht="15" customHeight="1" spans="1:14">
      <c r="A21" s="9"/>
      <c r="B21" s="2"/>
      <c r="C21" s="18"/>
      <c r="D21" s="11" t="s">
        <v>198</v>
      </c>
      <c r="E21" s="11" t="s">
        <v>198</v>
      </c>
      <c r="F21" s="11" t="s">
        <v>198</v>
      </c>
      <c r="G21" s="12" t="s">
        <v>87</v>
      </c>
      <c r="H21" s="17">
        <v>0.8953</v>
      </c>
      <c r="I21" s="30">
        <v>3.84</v>
      </c>
      <c r="J21" s="30"/>
      <c r="K21" s="2">
        <f t="shared" si="0"/>
        <v>3.84</v>
      </c>
      <c r="L21" s="2"/>
      <c r="M21" s="29"/>
      <c r="N21" s="29"/>
    </row>
    <row r="22" ht="15" customHeight="1" spans="1:14">
      <c r="A22" s="9"/>
      <c r="B22" s="2"/>
      <c r="C22" s="10" t="s">
        <v>171</v>
      </c>
      <c r="D22" s="11" t="s">
        <v>237</v>
      </c>
      <c r="E22" s="11"/>
      <c r="F22" s="11"/>
      <c r="G22" s="12" t="s">
        <v>100</v>
      </c>
      <c r="H22" s="16">
        <v>1</v>
      </c>
      <c r="I22" s="30">
        <v>3.84</v>
      </c>
      <c r="J22" s="30"/>
      <c r="K22" s="2">
        <f t="shared" si="0"/>
        <v>3.84</v>
      </c>
      <c r="L22" s="2"/>
      <c r="M22" s="29"/>
      <c r="N22" s="29"/>
    </row>
    <row r="23" ht="15" customHeight="1" spans="1:14">
      <c r="A23" s="9"/>
      <c r="B23" s="2"/>
      <c r="C23" s="14"/>
      <c r="D23" s="11" t="s">
        <v>238</v>
      </c>
      <c r="E23" s="11"/>
      <c r="F23" s="11"/>
      <c r="G23" s="12" t="s">
        <v>100</v>
      </c>
      <c r="H23" s="16">
        <v>1</v>
      </c>
      <c r="I23" s="30">
        <v>3.84</v>
      </c>
      <c r="J23" s="30"/>
      <c r="K23" s="2">
        <f t="shared" si="0"/>
        <v>3.84</v>
      </c>
      <c r="L23" s="2"/>
      <c r="M23" s="29"/>
      <c r="N23" s="29"/>
    </row>
    <row r="24" ht="15" customHeight="1" spans="1:14">
      <c r="A24" s="9"/>
      <c r="B24" s="2"/>
      <c r="C24" s="14"/>
      <c r="D24" s="11" t="s">
        <v>239</v>
      </c>
      <c r="E24" s="11"/>
      <c r="F24" s="11"/>
      <c r="G24" s="12" t="s">
        <v>100</v>
      </c>
      <c r="H24" s="16">
        <v>1</v>
      </c>
      <c r="I24" s="30">
        <v>3.84</v>
      </c>
      <c r="J24" s="30"/>
      <c r="K24" s="2">
        <f t="shared" si="0"/>
        <v>3.84</v>
      </c>
      <c r="L24" s="2"/>
      <c r="M24" s="29"/>
      <c r="N24" s="29"/>
    </row>
    <row r="25" ht="15" customHeight="1" spans="1:14">
      <c r="A25" s="9"/>
      <c r="B25" s="2"/>
      <c r="C25" s="18"/>
      <c r="D25" s="11" t="s">
        <v>202</v>
      </c>
      <c r="E25" s="11" t="s">
        <v>202</v>
      </c>
      <c r="F25" s="11" t="s">
        <v>202</v>
      </c>
      <c r="G25" s="12" t="s">
        <v>98</v>
      </c>
      <c r="H25" s="17">
        <v>0.9931</v>
      </c>
      <c r="I25" s="30">
        <v>3.84</v>
      </c>
      <c r="J25" s="30"/>
      <c r="K25" s="2">
        <f t="shared" si="0"/>
        <v>3.84</v>
      </c>
      <c r="L25" s="2"/>
      <c r="M25" s="29"/>
      <c r="N25" s="29"/>
    </row>
    <row r="26" ht="15" customHeight="1" spans="1:14">
      <c r="A26" s="9"/>
      <c r="B26" s="2"/>
      <c r="C26" s="2" t="s">
        <v>175</v>
      </c>
      <c r="D26" s="19" t="s">
        <v>176</v>
      </c>
      <c r="E26" s="19"/>
      <c r="F26" s="19"/>
      <c r="G26" s="12" t="s">
        <v>105</v>
      </c>
      <c r="H26" s="16">
        <v>1</v>
      </c>
      <c r="I26" s="30">
        <v>3.84</v>
      </c>
      <c r="J26" s="30"/>
      <c r="K26" s="2">
        <f t="shared" si="0"/>
        <v>3.84</v>
      </c>
      <c r="L26" s="2"/>
      <c r="M26" s="29"/>
      <c r="N26" s="29"/>
    </row>
    <row r="27" ht="47" customHeight="1" spans="1:14">
      <c r="A27" s="9"/>
      <c r="B27" s="2" t="s">
        <v>177</v>
      </c>
      <c r="C27" s="20" t="s">
        <v>205</v>
      </c>
      <c r="D27" s="19" t="s">
        <v>206</v>
      </c>
      <c r="E27" s="19"/>
      <c r="F27" s="19"/>
      <c r="G27" s="12" t="s">
        <v>108</v>
      </c>
      <c r="H27" s="21">
        <v>0.4982</v>
      </c>
      <c r="I27" s="2">
        <v>7.5</v>
      </c>
      <c r="J27" s="2"/>
      <c r="K27" s="2">
        <v>4.67</v>
      </c>
      <c r="L27" s="2"/>
      <c r="M27" s="29" t="s">
        <v>90</v>
      </c>
      <c r="N27" s="29"/>
    </row>
    <row r="28" ht="15" customHeight="1" spans="1:14">
      <c r="A28" s="9"/>
      <c r="B28" s="2"/>
      <c r="C28" s="22" t="s">
        <v>178</v>
      </c>
      <c r="D28" s="19" t="s">
        <v>207</v>
      </c>
      <c r="E28" s="19"/>
      <c r="F28" s="19"/>
      <c r="G28" s="12" t="s">
        <v>110</v>
      </c>
      <c r="H28" s="21">
        <v>0.6279</v>
      </c>
      <c r="I28" s="2">
        <v>7.5</v>
      </c>
      <c r="J28" s="2"/>
      <c r="K28" s="2">
        <v>7.5</v>
      </c>
      <c r="L28" s="2"/>
      <c r="M28" s="2"/>
      <c r="N28" s="2"/>
    </row>
    <row r="29" ht="15" customHeight="1" spans="1:14">
      <c r="A29" s="9"/>
      <c r="B29" s="2"/>
      <c r="C29" s="23"/>
      <c r="D29" s="19" t="s">
        <v>179</v>
      </c>
      <c r="E29" s="19"/>
      <c r="F29" s="19"/>
      <c r="G29" s="12" t="s">
        <v>58</v>
      </c>
      <c r="H29" s="13">
        <v>1</v>
      </c>
      <c r="I29" s="2">
        <v>7.5</v>
      </c>
      <c r="J29" s="2"/>
      <c r="K29" s="2">
        <v>7.5</v>
      </c>
      <c r="L29" s="2"/>
      <c r="M29" s="2"/>
      <c r="N29" s="2"/>
    </row>
    <row r="30" ht="15" customHeight="1" spans="1:14">
      <c r="A30" s="9"/>
      <c r="B30" s="2"/>
      <c r="C30" s="20" t="s">
        <v>181</v>
      </c>
      <c r="D30" s="19" t="s">
        <v>210</v>
      </c>
      <c r="E30" s="19"/>
      <c r="F30" s="19"/>
      <c r="G30" s="12" t="s">
        <v>58</v>
      </c>
      <c r="H30" s="13">
        <v>1</v>
      </c>
      <c r="I30" s="2">
        <v>7.5</v>
      </c>
      <c r="J30" s="2"/>
      <c r="K30" s="2">
        <v>7.5</v>
      </c>
      <c r="L30" s="2"/>
      <c r="M30" s="2"/>
      <c r="N30" s="2"/>
    </row>
    <row r="31" ht="15" customHeight="1" spans="1:14">
      <c r="A31" s="9"/>
      <c r="B31" s="2" t="s">
        <v>183</v>
      </c>
      <c r="C31" s="2" t="s">
        <v>184</v>
      </c>
      <c r="D31" s="11" t="s">
        <v>185</v>
      </c>
      <c r="E31" s="11"/>
      <c r="F31" s="11"/>
      <c r="G31" s="12" t="s">
        <v>87</v>
      </c>
      <c r="H31" s="13">
        <v>0.9</v>
      </c>
      <c r="I31" s="2">
        <v>5</v>
      </c>
      <c r="J31" s="2"/>
      <c r="K31" s="2">
        <v>5</v>
      </c>
      <c r="L31" s="2"/>
      <c r="M31" s="2"/>
      <c r="N31" s="2"/>
    </row>
    <row r="32" ht="15" customHeight="1" spans="1:14">
      <c r="A32" s="9"/>
      <c r="B32" s="2"/>
      <c r="C32" s="2"/>
      <c r="D32" s="11" t="s">
        <v>127</v>
      </c>
      <c r="E32" s="11"/>
      <c r="F32" s="11"/>
      <c r="G32" s="12" t="s">
        <v>108</v>
      </c>
      <c r="H32" s="13">
        <v>0.88</v>
      </c>
      <c r="I32" s="2">
        <v>5</v>
      </c>
      <c r="J32" s="2"/>
      <c r="K32" s="2">
        <v>5</v>
      </c>
      <c r="L32" s="2"/>
      <c r="M32" s="2"/>
      <c r="N32" s="2"/>
    </row>
    <row r="33" ht="15" customHeight="1" spans="1:14">
      <c r="A33" s="24" t="s">
        <v>186</v>
      </c>
      <c r="B33" s="24"/>
      <c r="C33" s="24"/>
      <c r="D33" s="24"/>
      <c r="E33" s="24"/>
      <c r="F33" s="24"/>
      <c r="G33" s="24"/>
      <c r="H33" s="24"/>
      <c r="I33" s="24">
        <f>SUM(I14:I32)+J6</f>
        <v>100</v>
      </c>
      <c r="J33" s="24"/>
      <c r="K33" s="33">
        <f>SUM(K14:K32)+N6</f>
        <v>88.6924795640327</v>
      </c>
      <c r="L33" s="33"/>
      <c r="M33" s="34"/>
      <c r="N33" s="34"/>
    </row>
    <row r="34" spans="1:14">
      <c r="A34" s="25" t="s">
        <v>187</v>
      </c>
      <c r="B34" s="26" t="s">
        <v>117</v>
      </c>
      <c r="C34" s="27"/>
      <c r="D34" s="27"/>
      <c r="E34" s="27"/>
      <c r="F34" s="27"/>
      <c r="G34" s="27"/>
      <c r="H34" s="27"/>
      <c r="I34" s="27"/>
      <c r="J34" s="27"/>
      <c r="K34" s="27"/>
      <c r="L34" s="27"/>
      <c r="M34" s="27"/>
      <c r="N34" s="35"/>
    </row>
  </sheetData>
  <mergeCells count="13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11:A12"/>
    <mergeCell ref="A13:A32"/>
    <mergeCell ref="B14:B26"/>
    <mergeCell ref="B27:B30"/>
    <mergeCell ref="B31:B32"/>
    <mergeCell ref="C14:C17"/>
    <mergeCell ref="C18:C21"/>
    <mergeCell ref="C22:C25"/>
    <mergeCell ref="C28:C29"/>
    <mergeCell ref="C31:C32"/>
    <mergeCell ref="E4:E5"/>
    <mergeCell ref="N4:N5"/>
    <mergeCell ref="C4:D5"/>
    <mergeCell ref="F4:G5"/>
    <mergeCell ref="H4:I5"/>
    <mergeCell ref="J4:K5"/>
    <mergeCell ref="L4:M5"/>
    <mergeCell ref="A4:B10"/>
  </mergeCells>
  <printOptions horizontalCentered="1"/>
  <pageMargins left="0.357638888888889" right="0.357638888888889" top="1" bottom="0.802777777777778" header="0.5" footer="0.5"/>
  <pageSetup paperSize="9" scale="8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法庭运维费</vt:lpstr>
      <vt:lpstr>业务费</vt:lpstr>
      <vt:lpstr>省对市县转移支付绩效自评结果汇总表</vt:lpstr>
      <vt:lpstr>省对市县转移支付绩效自评表（中央政法转移支付资金）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18194293010</cp:lastModifiedBy>
  <dcterms:created xsi:type="dcterms:W3CDTF">2018-12-06T00:45:00Z</dcterms:created>
  <cp:lastPrinted>2020-03-13T02:25:00Z</cp:lastPrinted>
  <dcterms:modified xsi:type="dcterms:W3CDTF">2023-08-14T07:20:02Z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92E5BFC6B60F49BFB3012D0AFE412CDF</vt:lpwstr>
  </property>
  <property fmtid="{D5CDD505-2E9C-101B-9397-08002B2CF9AE}" pid="4" name="KSOReadingLayout">
    <vt:bool>true</vt:bool>
  </property>
</Properties>
</file>