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5" windowHeight="7725" tabRatio="989" firstSheet="2" activeTab="7"/>
  </bookViews>
  <sheets>
    <sheet name="封面" sheetId="10" state="hidden" r:id="rId1"/>
    <sheet name="目录" sheetId="12" state="hidden" r:id="rId2"/>
    <sheet name="省级部门（单位）整体支出绩效自评表" sheetId="4" r:id="rId3"/>
    <sheet name="部门预算项目支出绩效自评结果汇总表" sheetId="5" r:id="rId4"/>
    <sheet name="业务费" sheetId="2" r:id="rId5"/>
    <sheet name="法庭运维费" sheetId="13" r:id="rId6"/>
    <sheet name="省对市县转移支付绩效自评结果汇总表" sheetId="6" r:id="rId7"/>
    <sheet name="省对市县转移支付绩效自评表（中央政法转移支付资金）" sheetId="3" r:id="rId8"/>
  </sheets>
  <definedNames>
    <definedName name="_xlnm.Print_Titles" localSheetId="2">'省级部门（单位）整体支出绩效自评表'!$11:$11</definedName>
  </definedNames>
  <calcPr calcId="144525"/>
</workbook>
</file>

<file path=xl/calcChain.xml><?xml version="1.0" encoding="utf-8"?>
<calcChain xmlns="http://schemas.openxmlformats.org/spreadsheetml/2006/main">
  <c r="K44" i="3"/>
  <c r="I44"/>
  <c r="K43"/>
  <c r="K42"/>
  <c r="K41"/>
  <c r="K40"/>
  <c r="K36"/>
  <c r="K35"/>
  <c r="K34"/>
  <c r="K33"/>
  <c r="K32"/>
  <c r="K31"/>
  <c r="K30"/>
  <c r="K29"/>
  <c r="K28"/>
  <c r="K27"/>
  <c r="K26"/>
  <c r="K25"/>
  <c r="K23"/>
  <c r="K21"/>
  <c r="K20"/>
  <c r="K19"/>
  <c r="K18"/>
  <c r="K16"/>
  <c r="K15"/>
  <c r="L7"/>
  <c r="F7"/>
  <c r="E7"/>
  <c r="N6"/>
  <c r="L6"/>
  <c r="H6"/>
  <c r="F6"/>
  <c r="E6"/>
  <c r="K12" i="6"/>
  <c r="J12"/>
  <c r="I12"/>
  <c r="E12"/>
  <c r="D12"/>
  <c r="K5"/>
  <c r="J5"/>
  <c r="I5"/>
  <c r="E5"/>
  <c r="D5"/>
  <c r="C5"/>
  <c r="B5"/>
  <c r="K26" i="13"/>
  <c r="I26"/>
  <c r="H8"/>
  <c r="H7"/>
  <c r="N6"/>
  <c r="L6"/>
  <c r="H6"/>
  <c r="F6"/>
  <c r="E6"/>
  <c r="K32" i="2"/>
  <c r="I32"/>
  <c r="K24"/>
  <c r="K23"/>
  <c r="K22"/>
  <c r="K21"/>
  <c r="K20"/>
  <c r="K19"/>
  <c r="K18"/>
  <c r="K17"/>
  <c r="K15"/>
  <c r="K14"/>
  <c r="G14"/>
  <c r="K13"/>
  <c r="L8"/>
  <c r="H8"/>
  <c r="E8"/>
  <c r="L7"/>
  <c r="H7"/>
  <c r="E7"/>
  <c r="N6"/>
  <c r="L6"/>
  <c r="H6"/>
  <c r="F6"/>
  <c r="E6"/>
  <c r="J13" i="5"/>
  <c r="I13"/>
  <c r="H13"/>
  <c r="F13"/>
  <c r="E13"/>
  <c r="D13"/>
  <c r="I7"/>
  <c r="D7"/>
  <c r="J6"/>
  <c r="I6"/>
  <c r="H6"/>
  <c r="F6"/>
  <c r="E6"/>
  <c r="D6"/>
  <c r="C6"/>
  <c r="B6"/>
  <c r="J5"/>
  <c r="I5"/>
  <c r="H5"/>
  <c r="F5"/>
  <c r="E5"/>
  <c r="D5"/>
  <c r="C5"/>
  <c r="B5"/>
  <c r="H53" i="4"/>
  <c r="G53"/>
  <c r="H52"/>
  <c r="H48"/>
  <c r="H47"/>
  <c r="H46"/>
  <c r="H43"/>
  <c r="H42"/>
  <c r="H41"/>
  <c r="H40"/>
  <c r="H39"/>
  <c r="H38"/>
  <c r="H37"/>
  <c r="H36"/>
  <c r="H35"/>
  <c r="H34"/>
  <c r="H33"/>
  <c r="H30"/>
  <c r="H28"/>
  <c r="H27"/>
  <c r="H26"/>
  <c r="H25"/>
  <c r="H24"/>
  <c r="H21"/>
  <c r="H20"/>
  <c r="H19"/>
  <c r="H18"/>
  <c r="H17"/>
  <c r="H16"/>
  <c r="H15"/>
  <c r="H14"/>
  <c r="F6"/>
  <c r="E6"/>
  <c r="D6"/>
  <c r="C6"/>
  <c r="F5"/>
  <c r="E5"/>
  <c r="D5"/>
  <c r="C5"/>
  <c r="I4"/>
  <c r="F4"/>
  <c r="E4"/>
  <c r="D4"/>
  <c r="C4"/>
</calcChain>
</file>

<file path=xl/sharedStrings.xml><?xml version="1.0" encoding="utf-8"?>
<sst xmlns="http://schemas.openxmlformats.org/spreadsheetml/2006/main" count="523" uniqueCount="257">
  <si>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</si>
  <si>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</si>
  <si>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编报部门（单位公章）：兰州市七里河区人民法院</t>
  </si>
  <si>
    <t xml:space="preserve">                                 编报日期：2023年2月</t>
  </si>
  <si>
    <t xml:space="preserve">                                 联系人及电话：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</si>
  <si>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</si>
  <si>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</si>
  <si>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</si>
  <si>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</si>
  <si>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</si>
  <si>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</si>
  <si>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</si>
  <si>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</si>
  <si>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 兰州市七里河区人民法院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</si>
  <si>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</si>
  <si>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兰州市七里河区人民法院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</si>
  <si>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</si>
  <si>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</si>
  <si>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</si>
  <si>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</si>
  <si>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</si>
  <si>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</si>
  <si>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</si>
  <si>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</si>
  <si>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</si>
  <si>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</si>
  <si>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</si>
  <si>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</si>
  <si>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</si>
  <si>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</si>
  <si>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目标1：依法履行审判职责，打击刑事犯罪，妥善化解民商纠纷，实质化解行政争议扎实开展执行工作。</t>
  </si>
  <si>
    <t>目标1完成情况：2022年度我院受理各类刑事案件384件，审结258件，法定审限内结案率99.10%；我院受理民商案件8481件，审结5038件，法定审限内结案率98.90%；受理行政案件394件，审结209件，法定审限内结案率98.50%；受理执行案件4300件，执结3173件，法定审限内结案率97.90%。</t>
  </si>
  <si>
    <t>目标2：按计划完成装备采购工作，持续推进智慧法院信息化建设，为法院审判业务工作的顺利开展提供保障。</t>
  </si>
  <si>
    <t>目标2完成情况：按计划完成了装备购置，严格按照最高人民法院关于建设一站多元化解纷的工作要求，积极探索类型化案件诉讼源治理，打造“法院+工会”“法院+工商联”等联动解纷机制，推动和完善行业性、专业性解调力量，切实提升类型化案件的多元调解效果。</t>
  </si>
  <si>
    <t>目标3：开展业务培训及法制宣传活动。</t>
  </si>
  <si>
    <t>目标3完成情况：我院司法始终把能力建设作为关键，注重司法人才培养，提升干警业务素能，开展业务能力培训，岗位技能培训405人次。为广泛传播法律知识、提高公民法律素质、大力弘扬法治精神、营造公平正义、规范有序的法治环境，2022年度我院开展各类法治宣传活动4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</si>
  <si>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</si>
  <si>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</si>
  <si>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</si>
  <si>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</si>
  <si>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</si>
  <si>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</si>
  <si>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</si>
  <si>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</si>
  <si>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</si>
  <si>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</si>
  <si>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</si>
  <si>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偏差原因：受疫情影响资金执行率较低。
改进措施：加快资金支付进度，提高财政资金使用效率。</t>
  </si>
  <si>
    <t>项目支出预算执行率</t>
  </si>
  <si>
    <t>偏差原因：受疫情影响资金执行率较低.
改进措施：加快资金支付进度，提高财政资金使用效率。</t>
  </si>
  <si>
    <t>“三公经费”控制率</t>
  </si>
  <si>
    <t>≤100%</t>
  </si>
  <si>
    <t>结转结余变动率</t>
  </si>
  <si>
    <t>≤0%</t>
  </si>
  <si>
    <t>偏差原因：受疫情影响本年度资金执行率较低，结转结余变动率133.17%。
改进措施：加快资金支付进度，提高财政资金使用效率（系统打分规则得2.7分）。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</si>
  <si>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</si>
  <si>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</si>
  <si>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</si>
  <si>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</si>
  <si>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</si>
  <si>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</si>
  <si>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</si>
  <si>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</si>
  <si>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</si>
  <si>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</si>
  <si>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</si>
  <si>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</si>
  <si>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</si>
  <si>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</si>
  <si>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</si>
  <si>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</si>
  <si>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&gt;=88%</t>
  </si>
  <si>
    <t>偏差原因：受疫情影响业务不能正常开展。
改进措施：加快案件结案进度，提高结案率。</t>
  </si>
  <si>
    <t>产出数量指标2-民商事案件结案率</t>
  </si>
  <si>
    <t>&gt;=85%</t>
  </si>
  <si>
    <t>产出数量指标3-执行案件结案率</t>
  </si>
  <si>
    <t>&gt;=80%</t>
  </si>
  <si>
    <t>产出数量指标4-系统运行维护工作完成率</t>
  </si>
  <si>
    <t>产出数量指标5-案件材料送达及数字化加工外包服务采购完成率</t>
  </si>
  <si>
    <t>产出数量指标6-装备购置完成率</t>
  </si>
  <si>
    <t>产出数量指标7-开展业务培训次数</t>
  </si>
  <si>
    <t>&gt;=10次</t>
  </si>
  <si>
    <r>
      <rPr>
        <sz val="10"/>
        <rFont val="Arial"/>
      </rPr>
      <t>11</t>
    </r>
    <r>
      <rPr>
        <sz val="10"/>
        <rFont val="宋体"/>
        <charset val="134"/>
      </rPr>
      <t>次</t>
    </r>
  </si>
  <si>
    <t>产出数量指标8-开展法制宣传活动次数</t>
  </si>
  <si>
    <t>&gt;=2次</t>
  </si>
  <si>
    <r>
      <rPr>
        <sz val="10"/>
        <rFont val="Arial"/>
      </rPr>
      <t>4</t>
    </r>
    <r>
      <rPr>
        <sz val="10"/>
        <rFont val="宋体"/>
        <charset val="134"/>
      </rPr>
      <t>次</t>
    </r>
  </si>
  <si>
    <t>偏差原因：指标目标值设置偏低。
改进措施：提高绩效目标编制的准确性、合理性。</t>
  </si>
  <si>
    <t>产出质量指标1-一审服判息诉率</t>
  </si>
  <si>
    <t>产出质量指标2-一审判决案件改判率</t>
  </si>
  <si>
    <t>&lt;=6%</t>
  </si>
  <si>
    <t>偏差原因：指标目标值设置偏高。
改进措施：提高绩效目标编制的准确性、合理性。</t>
  </si>
  <si>
    <t>产出质量指标3-上诉发回重审率</t>
  </si>
  <si>
    <t>&lt;=7%</t>
  </si>
  <si>
    <t>产出质量指标4-系统运行维护验收合格率</t>
  </si>
  <si>
    <t>产出质量指标5-案件材料送达及数字化加工外包服务验收合格率</t>
  </si>
  <si>
    <t>产出质量指标6-装备购置验收合格率</t>
  </si>
  <si>
    <t>产出质量指标7-培训考核通过率</t>
  </si>
  <si>
    <t>产出时效指标1-法定审限内结案率</t>
  </si>
  <si>
    <t>&gt;=93%</t>
  </si>
  <si>
    <t>产出时效指标2-系统运行维护工作完成及时性</t>
  </si>
  <si>
    <t>及时</t>
  </si>
  <si>
    <t>产出时效指标3-案件材料送达及数字化加工外包服务采购及时性</t>
  </si>
  <si>
    <t>产出时效指标4-装备购置及时性</t>
  </si>
  <si>
    <t>产出时效指标5-开展业务培训及时性</t>
  </si>
  <si>
    <t>产出时效指标6-开展普法宣传活动及时性</t>
  </si>
  <si>
    <t>产出成本指标-成本控制情况</t>
  </si>
  <si>
    <t>控制在预算范围内</t>
  </si>
  <si>
    <t>部门效果目标</t>
  </si>
  <si>
    <t>经济效益指标-执行标的到位率</t>
  </si>
  <si>
    <t>&gt;=47%</t>
  </si>
  <si>
    <t>偏差原因：指标值设置偏低。
改进措施：提高绩效目标编制的准确性、合理性。</t>
  </si>
  <si>
    <t>社会效益指标1-调撤率</t>
  </si>
  <si>
    <t>&gt;=55%</t>
  </si>
  <si>
    <t>偏差原因：受疫情影响业务无法正常开展。
改进措施：加大调解力度，提高调撤率。</t>
  </si>
  <si>
    <t>社会效益指标2-一审陪审率</t>
  </si>
  <si>
    <t>&gt;=94%</t>
  </si>
  <si>
    <t>社会影响</t>
  </si>
  <si>
    <t>单位获奖情况</t>
  </si>
  <si>
    <t>有</t>
  </si>
  <si>
    <t>1项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</si>
  <si>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</si>
  <si>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</si>
  <si>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</si>
  <si>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</si>
  <si>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</si>
  <si>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</si>
  <si>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</si>
  <si>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</si>
  <si>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</si>
  <si>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</si>
  <si>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</si>
  <si>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</si>
  <si>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合    计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</si>
  <si>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</si>
  <si>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</si>
  <si>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</si>
  <si>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</si>
  <si>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</si>
  <si>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</si>
  <si>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</si>
  <si>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</si>
  <si>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</si>
  <si>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</si>
  <si>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</si>
  <si>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</si>
  <si>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</si>
  <si>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</si>
  <si>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执行百日会战经费</t>
  </si>
  <si>
    <t>甘肃省高级人民法院</t>
  </si>
  <si>
    <t>上年结转项目，本年不做自评。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</si>
  <si>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</si>
  <si>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兰州市七里河区人民法院 </t>
    </r>
    <r>
      <rPr>
        <b/>
        <sz val="20"/>
        <color theme="1"/>
        <rFont val="宋体"/>
        <charset val="134"/>
      </rPr>
      <t>部门预算项目支出绩效自评表</t>
    </r>
  </si>
  <si>
    <t>全省法院业务费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</si>
  <si>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</si>
  <si>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</si>
  <si>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</si>
  <si>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</si>
  <si>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</si>
  <si>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</si>
  <si>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</si>
  <si>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</si>
  <si>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</si>
  <si>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 xml:space="preserve">
合理使用全省法院业务费，保障审判工作的良好运转，保证当年案件审判优质高效完成，提高案件执结率、结案率，确保受理、审判等工作顺利完成。
</t>
  </si>
  <si>
    <t>我院通过合理使用全省法院业务费，及时完成系统维护及物业服务保障工作，保障审判工作良好运转，结案率达到63.33%，一审服判息诉率达到84.15%，法定审限内结案率达到98.05%。</t>
  </si>
  <si>
    <t>绩效指标</t>
  </si>
  <si>
    <t>产出指标</t>
  </si>
  <si>
    <t>数量指标</t>
  </si>
  <si>
    <t>保安服务采购工作完成率</t>
  </si>
  <si>
    <t>物业服务保障工作完成率</t>
  </si>
  <si>
    <t>系统运行维护工作完成率</t>
  </si>
  <si>
    <t>结案率</t>
  </si>
  <si>
    <t>偏差原因：受疫情影响，业务无法正常开展。
改进措施：加快案件结案进度，提高结案率。</t>
  </si>
  <si>
    <t>质量指标</t>
  </si>
  <si>
    <t>物业服务考核达标率</t>
  </si>
  <si>
    <t>系统运行维护验收合格率</t>
  </si>
  <si>
    <t>一审服判息诉率</t>
  </si>
  <si>
    <t>时效指标</t>
  </si>
  <si>
    <t>保安服务采购工作完成及时性</t>
  </si>
  <si>
    <t>物业服务保障及时性</t>
  </si>
  <si>
    <t>系统运行维护工作完成及时性</t>
  </si>
  <si>
    <t>法定审限内结案率</t>
  </si>
  <si>
    <t>成本指标</t>
  </si>
  <si>
    <t>成本控制情况</t>
  </si>
  <si>
    <t>效益指标</t>
  </si>
  <si>
    <t>经济效益指标</t>
  </si>
  <si>
    <t>执行标的到位率</t>
  </si>
  <si>
    <t>社会效益指标</t>
  </si>
  <si>
    <t>调撤率</t>
  </si>
  <si>
    <t>有效保障审判服务</t>
  </si>
  <si>
    <t>有效保障</t>
  </si>
  <si>
    <t>可持续影响指标</t>
  </si>
  <si>
    <t>系统运行维护考核机制健全性</t>
  </si>
  <si>
    <t>案件评查机制健全性</t>
  </si>
  <si>
    <t>满意度指标</t>
  </si>
  <si>
    <t>服务对象满意度指标</t>
  </si>
  <si>
    <t>工作人员满意度</t>
  </si>
  <si>
    <t>总分</t>
  </si>
  <si>
    <t>说明</t>
  </si>
  <si>
    <t>法庭运维费</t>
  </si>
  <si>
    <t>保障案件审判工作能够顺利开展，工作环境得到优化改善，后勤保障能力得到提升，确保2022年度我院6个派出法庭的正常运行。</t>
  </si>
  <si>
    <t>我院通过法庭运维费的实施，法庭水电暖供应及时，日常维修及时完成，进一步改善基层法庭的办案条件，保障6个法庭正常运转，派出法庭工作人员满意度达到96.50%。</t>
  </si>
  <si>
    <t>保障法庭个数</t>
  </si>
  <si>
    <t>=6个</t>
  </si>
  <si>
    <t>6个</t>
  </si>
  <si>
    <t>办公用品购置完成率</t>
  </si>
  <si>
    <t>日常维护工作完成率</t>
  </si>
  <si>
    <t>水电暖运行通畅率</t>
  </si>
  <si>
    <t>办公用品验收合格率</t>
  </si>
  <si>
    <t>日常维护工作完成及时性</t>
  </si>
  <si>
    <t>办公用品购置工作完成及时性</t>
  </si>
  <si>
    <t>物业考核机制健全性</t>
  </si>
  <si>
    <t>派出法庭工作人员满意度</t>
  </si>
  <si>
    <t>无。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</si>
  <si>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</si>
  <si>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</si>
  <si>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</si>
  <si>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</si>
  <si>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</si>
  <si>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</si>
  <si>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</si>
  <si>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2022年度省对市县转移支付绩效自评表</t>
  </si>
  <si>
    <t>中央政法转移支付资金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</si>
  <si>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</si>
  <si>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</si>
  <si>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</si>
  <si>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</si>
  <si>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</si>
  <si>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2022年，我院计划及时完成全年的装备采购工作，确保法院本年度受理案件和执行工作顺利完成，为促进案件审判及法院各项事业运转提供有力保障，化解社会矛盾，维护经济秩序，提高司法公信力。</t>
  </si>
  <si>
    <t>通过中央政法转移支付资金的使用实施，完成全年的装备采购工作，确保我院本年度受理案件和执行工作顺利完成，为促进案件审判及法院各项事业运转提供有力保障，化解社会矛盾，维护经济秩序，提高司法公信力。</t>
  </si>
  <si>
    <t>民商事案件结案率</t>
  </si>
  <si>
    <t>开展业务培训次数</t>
  </si>
  <si>
    <t>11次</t>
  </si>
  <si>
    <t>科技法庭改造完成率</t>
  </si>
  <si>
    <t>刑事案件结案率</t>
  </si>
  <si>
    <t>案件材料送达及数字化加工外包服务采购完成率</t>
  </si>
  <si>
    <t>装备购置完成率</t>
  </si>
  <si>
    <t>执行案件结案率</t>
  </si>
  <si>
    <t>执法执勤用车购置数</t>
  </si>
  <si>
    <t>=2辆</t>
  </si>
  <si>
    <t>2辆</t>
  </si>
  <si>
    <t>上诉发回重审率</t>
  </si>
  <si>
    <t>偏差原因：指标值设置偏高。
改进措施：提高绩效目标编报准确性、合理性。</t>
  </si>
  <si>
    <t>科技法庭改造验收合格率</t>
  </si>
  <si>
    <t>一审判决案件改判率</t>
  </si>
  <si>
    <t>偏差原因：指标值设置偏高。改进措施：提高绩效目标编报准确性、合理性。</t>
  </si>
  <si>
    <t>执法执勤用车验收合格率</t>
  </si>
  <si>
    <t>设备购置验收合格率</t>
  </si>
  <si>
    <t>培训考核通过率</t>
  </si>
  <si>
    <t>案件材料送达及数字化加工外包服务验收合格率</t>
  </si>
  <si>
    <t>装备购置及时性</t>
  </si>
  <si>
    <t>案件材料送达及数字化加工外包服务采购及时性</t>
  </si>
  <si>
    <t>科技法庭改造及时性</t>
  </si>
  <si>
    <t>执法执勤用车购置及时性</t>
  </si>
  <si>
    <t>开展业务培训及时性</t>
  </si>
  <si>
    <t>偏差原因：指标设置偏低。
改进措施：提高绩效目标编报准确性、合理性。</t>
  </si>
  <si>
    <t>一审陪审率</t>
  </si>
  <si>
    <t>设备管护机制健全性</t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</si>
</sst>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name val="Arial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sz val="1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1" applyNumberForma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8" fontId="14" fillId="0" borderId="5" xfId="0" applyNumberFormat="1" applyFont="1" applyFill="1" applyBorder="1" applyAlignment="1">
      <alignment vertical="center" wrapText="1"/>
    </xf>
    <xf numFmtId="178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9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0" fontId="13" fillId="0" borderId="3" xfId="1" applyNumberFormat="1" applyFont="1" applyFill="1" applyBorder="1" applyAlignment="1">
      <alignment horizontal="center" vertical="center" wrapText="1"/>
    </xf>
    <xf numFmtId="10" fontId="13" fillId="0" borderId="4" xfId="1" applyNumberFormat="1" applyFont="1" applyFill="1" applyBorder="1" applyAlignment="1">
      <alignment horizontal="center" vertical="center" wrapText="1"/>
    </xf>
    <xf numFmtId="10" fontId="14" fillId="0" borderId="3" xfId="1" applyNumberFormat="1" applyFont="1" applyFill="1" applyBorder="1" applyAlignment="1">
      <alignment horizontal="center" vertical="center" wrapText="1"/>
    </xf>
    <xf numFmtId="10" fontId="14" fillId="0" borderId="4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zoomScale="70" zoomScaleNormal="70" workbookViewId="0">
      <selection activeCell="B5" sqref="B5"/>
    </sheetView>
  </sheetViews>
  <sheetFormatPr defaultColWidth="9" defaultRowHeight="13.5"/>
  <cols>
    <col min="1" max="1" width="181.375" customWidth="1"/>
  </cols>
  <sheetData>
    <row r="1" spans="1:11" ht="45" customHeight="1">
      <c r="A1" s="86" t="s">
        <v>0</v>
      </c>
    </row>
    <row r="2" spans="1:11" ht="149.2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51" customHeight="1">
      <c r="A3" s="89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51" customHeight="1">
      <c r="A4" s="89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51" customHeight="1">
      <c r="A5" s="90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51" customHeight="1">
      <c r="A6" s="90" t="s">
        <v>3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51" customHeight="1">
      <c r="A7" s="91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s="81" customFormat="1" ht="27" customHeight="1">
      <c r="A8" s="92"/>
    </row>
    <row r="9" spans="1:11" s="81" customFormat="1" ht="27" customHeight="1"/>
    <row r="10" spans="1:11" s="81" customFormat="1" ht="27" customHeight="1"/>
  </sheetData>
  <phoneticPr fontId="28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topLeftCell="A6" workbookViewId="0">
      <selection activeCell="A8" sqref="A8"/>
    </sheetView>
  </sheetViews>
  <sheetFormatPr defaultColWidth="9" defaultRowHeight="13.5"/>
  <cols>
    <col min="1" max="1" width="81.625" customWidth="1"/>
  </cols>
  <sheetData>
    <row r="1" spans="1:1">
      <c r="A1" s="82"/>
    </row>
    <row r="2" spans="1:1" ht="40.5" customHeight="1">
      <c r="A2" s="83" t="s">
        <v>5</v>
      </c>
    </row>
    <row r="3" spans="1:1" ht="19.5" customHeight="1">
      <c r="A3" s="82"/>
    </row>
    <row r="4" spans="1:1" s="81" customFormat="1" ht="30.75" customHeight="1">
      <c r="A4" s="84" t="s">
        <v>6</v>
      </c>
    </row>
    <row r="5" spans="1:1" s="81" customFormat="1" ht="30.75" customHeight="1">
      <c r="A5" s="84" t="s">
        <v>7</v>
      </c>
    </row>
    <row r="6" spans="1:1" s="81" customFormat="1" ht="30.75" customHeight="1">
      <c r="A6" s="84" t="s">
        <v>8</v>
      </c>
    </row>
    <row r="7" spans="1:1" s="81" customFormat="1" ht="30.75" customHeight="1">
      <c r="A7" s="85" t="s">
        <v>9</v>
      </c>
    </row>
    <row r="8" spans="1:1" s="81" customFormat="1" ht="30.75" customHeight="1">
      <c r="A8" s="85" t="s">
        <v>10</v>
      </c>
    </row>
    <row r="9" spans="1:1" s="81" customFormat="1" ht="30.75" customHeight="1">
      <c r="A9" s="84" t="s">
        <v>11</v>
      </c>
    </row>
    <row r="10" spans="1:1" s="81" customFormat="1" ht="30.75" customHeight="1">
      <c r="A10" s="85" t="s">
        <v>12</v>
      </c>
    </row>
    <row r="11" spans="1:1">
      <c r="A11" s="82"/>
    </row>
    <row r="12" spans="1:1">
      <c r="A12" s="82"/>
    </row>
  </sheetData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59"/>
  <sheetViews>
    <sheetView topLeftCell="A16" workbookViewId="0">
      <selection activeCell="J12" sqref="J12"/>
    </sheetView>
  </sheetViews>
  <sheetFormatPr defaultColWidth="11" defaultRowHeight="14.25"/>
  <cols>
    <col min="1" max="1" width="11.875" style="42" customWidth="1"/>
    <col min="2" max="2" width="17" style="42" customWidth="1"/>
    <col min="3" max="3" width="20.125" style="42" customWidth="1"/>
    <col min="4" max="4" width="29.25" style="42" customWidth="1"/>
    <col min="5" max="5" width="14" style="42" customWidth="1"/>
    <col min="6" max="6" width="14.25" style="42" customWidth="1"/>
    <col min="7" max="7" width="13.25" style="42" customWidth="1"/>
    <col min="8" max="8" width="11.875" style="43" customWidth="1"/>
    <col min="9" max="9" width="27.25" style="42" customWidth="1"/>
    <col min="10" max="11" width="12.875" style="42"/>
    <col min="12" max="14" width="11" style="42"/>
    <col min="15" max="15" width="12.875" style="42"/>
    <col min="16" max="16378" width="11" style="42"/>
    <col min="16379" max="16384" width="11" style="44"/>
  </cols>
  <sheetData>
    <row r="1" spans="1:9" s="42" customFormat="1" ht="64.5" customHeight="1">
      <c r="A1" s="93" t="s">
        <v>13</v>
      </c>
      <c r="B1" s="93"/>
      <c r="C1" s="93"/>
      <c r="D1" s="93"/>
      <c r="E1" s="93"/>
      <c r="F1" s="93"/>
      <c r="G1" s="93"/>
      <c r="H1" s="94"/>
      <c r="I1" s="93"/>
    </row>
    <row r="2" spans="1:9" s="42" customFormat="1" ht="30" customHeight="1">
      <c r="A2" s="45" t="s">
        <v>14</v>
      </c>
      <c r="B2" s="95" t="s">
        <v>15</v>
      </c>
      <c r="C2" s="96"/>
      <c r="D2" s="96"/>
      <c r="E2" s="96"/>
      <c r="F2" s="96"/>
      <c r="G2" s="96"/>
      <c r="H2" s="97"/>
      <c r="I2" s="98"/>
    </row>
    <row r="3" spans="1:9" s="42" customFormat="1" ht="26.25" customHeight="1">
      <c r="A3" s="105" t="s">
        <v>16</v>
      </c>
      <c r="B3" s="46"/>
      <c r="C3" s="46" t="s">
        <v>17</v>
      </c>
      <c r="D3" s="47" t="s">
        <v>18</v>
      </c>
      <c r="E3" s="48" t="s">
        <v>19</v>
      </c>
      <c r="F3" s="99" t="s">
        <v>20</v>
      </c>
      <c r="G3" s="100"/>
      <c r="H3" s="49" t="s">
        <v>21</v>
      </c>
      <c r="I3" s="77" t="s">
        <v>22</v>
      </c>
    </row>
    <row r="4" spans="1:9" s="42" customFormat="1" ht="23.25" customHeight="1">
      <c r="A4" s="117"/>
      <c r="B4" s="50" t="s">
        <v>23</v>
      </c>
      <c r="C4" s="51">
        <f>C5+C6</f>
        <v>4537.387221</v>
      </c>
      <c r="D4" s="52">
        <f>D5+D6</f>
        <v>4659.5408209999996</v>
      </c>
      <c r="E4" s="52">
        <f>E5+E6</f>
        <v>3948.2837169999998</v>
      </c>
      <c r="F4" s="101">
        <f>E4/D4</f>
        <v>0.84735467907171302</v>
      </c>
      <c r="G4" s="102"/>
      <c r="H4" s="53">
        <v>10</v>
      </c>
      <c r="I4" s="78">
        <f>H4*F4</f>
        <v>8.4735467907171298</v>
      </c>
    </row>
    <row r="5" spans="1:9" s="42" customFormat="1" ht="23.25" customHeight="1">
      <c r="A5" s="117"/>
      <c r="B5" s="54" t="s">
        <v>24</v>
      </c>
      <c r="C5" s="55">
        <f>(33583500+2934621.76)/10000</f>
        <v>3651.8121759999999</v>
      </c>
      <c r="D5" s="56">
        <f>(34605036+2934621.76)/10000</f>
        <v>3753.965776</v>
      </c>
      <c r="E5" s="56">
        <f>32323397.05/10000</f>
        <v>3232.3397049999999</v>
      </c>
      <c r="F5" s="103">
        <f>E5/D5</f>
        <v>0.86104666314890799</v>
      </c>
      <c r="G5" s="104"/>
      <c r="H5" s="53" t="s">
        <v>25</v>
      </c>
      <c r="I5" s="79" t="s">
        <v>25</v>
      </c>
    </row>
    <row r="6" spans="1:9" s="42" customFormat="1" ht="23.25" customHeight="1">
      <c r="A6" s="118"/>
      <c r="B6" s="54" t="s">
        <v>26</v>
      </c>
      <c r="C6" s="55">
        <f>(8740000+115750.45)/10000</f>
        <v>885.57504500000005</v>
      </c>
      <c r="D6" s="56">
        <f>(8940000+115750.45)/10000</f>
        <v>905.57504500000005</v>
      </c>
      <c r="E6" s="56">
        <f>7159440.12/10000</f>
        <v>715.94401200000004</v>
      </c>
      <c r="F6" s="103">
        <f>E6/D6</f>
        <v>0.79059600411139896</v>
      </c>
      <c r="G6" s="104"/>
      <c r="H6" s="53" t="s">
        <v>25</v>
      </c>
      <c r="I6" s="79" t="s">
        <v>25</v>
      </c>
    </row>
    <row r="7" spans="1:9" s="42" customFormat="1" ht="23.25" customHeight="1">
      <c r="A7" s="106" t="s">
        <v>27</v>
      </c>
      <c r="B7" s="105" t="s">
        <v>28</v>
      </c>
      <c r="C7" s="105"/>
      <c r="D7" s="105"/>
      <c r="E7" s="106" t="s">
        <v>29</v>
      </c>
      <c r="F7" s="106"/>
      <c r="G7" s="106"/>
      <c r="H7" s="107"/>
      <c r="I7" s="106"/>
    </row>
    <row r="8" spans="1:9" s="42" customFormat="1" ht="68.099999999999994" customHeight="1">
      <c r="A8" s="99"/>
      <c r="B8" s="108" t="s">
        <v>30</v>
      </c>
      <c r="C8" s="108"/>
      <c r="D8" s="108"/>
      <c r="E8" s="109" t="s">
        <v>31</v>
      </c>
      <c r="F8" s="109"/>
      <c r="G8" s="109"/>
      <c r="H8" s="110"/>
      <c r="I8" s="111"/>
    </row>
    <row r="9" spans="1:9" s="42" customFormat="1" ht="59.1" customHeight="1">
      <c r="A9" s="99"/>
      <c r="B9" s="108" t="s">
        <v>32</v>
      </c>
      <c r="C9" s="108"/>
      <c r="D9" s="108"/>
      <c r="E9" s="109" t="s">
        <v>33</v>
      </c>
      <c r="F9" s="109"/>
      <c r="G9" s="109"/>
      <c r="H9" s="110"/>
      <c r="I9" s="111"/>
    </row>
    <row r="10" spans="1:9" s="42" customFormat="1" ht="57.95" customHeight="1">
      <c r="A10" s="99"/>
      <c r="B10" s="108" t="s">
        <v>34</v>
      </c>
      <c r="C10" s="108"/>
      <c r="D10" s="108"/>
      <c r="E10" s="109" t="s">
        <v>35</v>
      </c>
      <c r="F10" s="109"/>
      <c r="G10" s="109"/>
      <c r="H10" s="110"/>
      <c r="I10" s="111"/>
    </row>
    <row r="11" spans="1:9" s="42" customFormat="1" ht="23.25" customHeight="1">
      <c r="A11" s="119" t="s">
        <v>36</v>
      </c>
      <c r="B11" s="46" t="s">
        <v>37</v>
      </c>
      <c r="C11" s="46" t="s">
        <v>38</v>
      </c>
      <c r="D11" s="46" t="s">
        <v>39</v>
      </c>
      <c r="E11" s="46" t="s">
        <v>40</v>
      </c>
      <c r="F11" s="46" t="s">
        <v>41</v>
      </c>
      <c r="G11" s="46" t="s">
        <v>21</v>
      </c>
      <c r="H11" s="57" t="s">
        <v>22</v>
      </c>
      <c r="I11" s="46" t="s">
        <v>42</v>
      </c>
    </row>
    <row r="12" spans="1:9" s="42" customFormat="1" ht="72.95" customHeight="1">
      <c r="A12" s="119"/>
      <c r="B12" s="119" t="s">
        <v>43</v>
      </c>
      <c r="C12" s="119" t="s">
        <v>44</v>
      </c>
      <c r="D12" s="54" t="s">
        <v>45</v>
      </c>
      <c r="E12" s="59" t="s">
        <v>46</v>
      </c>
      <c r="F12" s="60">
        <v>0.86104666314890799</v>
      </c>
      <c r="G12" s="59">
        <v>2.7</v>
      </c>
      <c r="H12" s="59">
        <v>2.3199999999999998</v>
      </c>
      <c r="I12" s="80" t="s">
        <v>47</v>
      </c>
    </row>
    <row r="13" spans="1:9" s="42" customFormat="1" ht="71.099999999999994" customHeight="1">
      <c r="A13" s="119"/>
      <c r="B13" s="119"/>
      <c r="C13" s="119"/>
      <c r="D13" s="54" t="s">
        <v>48</v>
      </c>
      <c r="E13" s="59" t="s">
        <v>46</v>
      </c>
      <c r="F13" s="60">
        <v>0.79059600411139896</v>
      </c>
      <c r="G13" s="59">
        <v>2.7</v>
      </c>
      <c r="H13" s="59">
        <v>2.13</v>
      </c>
      <c r="I13" s="80" t="s">
        <v>49</v>
      </c>
    </row>
    <row r="14" spans="1:9" s="42" customFormat="1" ht="23.25" customHeight="1">
      <c r="A14" s="119"/>
      <c r="B14" s="119"/>
      <c r="C14" s="119"/>
      <c r="D14" s="54" t="s">
        <v>50</v>
      </c>
      <c r="E14" s="59" t="s">
        <v>51</v>
      </c>
      <c r="F14" s="60">
        <v>0.92069999999999996</v>
      </c>
      <c r="G14" s="59">
        <v>2.7</v>
      </c>
      <c r="H14" s="59">
        <f>G14</f>
        <v>2.7</v>
      </c>
      <c r="I14" s="80"/>
    </row>
    <row r="15" spans="1:9" s="42" customFormat="1" ht="84" customHeight="1">
      <c r="A15" s="119"/>
      <c r="B15" s="119"/>
      <c r="C15" s="119"/>
      <c r="D15" s="54" t="s">
        <v>52</v>
      </c>
      <c r="E15" s="59" t="s">
        <v>53</v>
      </c>
      <c r="F15" s="60">
        <v>1.3317000000000001</v>
      </c>
      <c r="G15" s="59">
        <v>2.7</v>
      </c>
      <c r="H15" s="59">
        <f t="shared" ref="H15:H21" si="0">G15</f>
        <v>2.7</v>
      </c>
      <c r="I15" s="80" t="s">
        <v>54</v>
      </c>
    </row>
    <row r="16" spans="1:9" s="42" customFormat="1" ht="23.25" customHeight="1">
      <c r="A16" s="119"/>
      <c r="B16" s="119"/>
      <c r="C16" s="119" t="s">
        <v>55</v>
      </c>
      <c r="D16" s="54" t="s">
        <v>56</v>
      </c>
      <c r="E16" s="59" t="s">
        <v>57</v>
      </c>
      <c r="F16" s="61">
        <v>1</v>
      </c>
      <c r="G16" s="59">
        <v>2.7</v>
      </c>
      <c r="H16" s="59">
        <f t="shared" si="0"/>
        <v>2.7</v>
      </c>
      <c r="I16" s="50"/>
    </row>
    <row r="17" spans="1:9" s="42" customFormat="1" ht="23.25" customHeight="1">
      <c r="A17" s="119"/>
      <c r="B17" s="119"/>
      <c r="C17" s="119"/>
      <c r="D17" s="54" t="s">
        <v>58</v>
      </c>
      <c r="E17" s="59" t="s">
        <v>59</v>
      </c>
      <c r="F17" s="61">
        <v>1</v>
      </c>
      <c r="G17" s="59">
        <v>2.7</v>
      </c>
      <c r="H17" s="59">
        <f t="shared" si="0"/>
        <v>2.7</v>
      </c>
      <c r="I17" s="50"/>
    </row>
    <row r="18" spans="1:9" s="42" customFormat="1" ht="23.25" customHeight="1">
      <c r="A18" s="119"/>
      <c r="B18" s="119"/>
      <c r="C18" s="58" t="s">
        <v>60</v>
      </c>
      <c r="D18" s="54" t="s">
        <v>61</v>
      </c>
      <c r="E18" s="59" t="s">
        <v>59</v>
      </c>
      <c r="F18" s="61">
        <v>1</v>
      </c>
      <c r="G18" s="59">
        <v>2.7</v>
      </c>
      <c r="H18" s="59">
        <f t="shared" si="0"/>
        <v>2.7</v>
      </c>
      <c r="I18" s="50"/>
    </row>
    <row r="19" spans="1:9" s="42" customFormat="1" ht="23.25" customHeight="1">
      <c r="A19" s="119"/>
      <c r="B19" s="119"/>
      <c r="C19" s="58" t="s">
        <v>62</v>
      </c>
      <c r="D19" s="54" t="s">
        <v>63</v>
      </c>
      <c r="E19" s="59" t="s">
        <v>59</v>
      </c>
      <c r="F19" s="61">
        <v>1</v>
      </c>
      <c r="G19" s="59">
        <v>2.7</v>
      </c>
      <c r="H19" s="59">
        <f t="shared" si="0"/>
        <v>2.7</v>
      </c>
      <c r="I19" s="50"/>
    </row>
    <row r="20" spans="1:9" s="42" customFormat="1" ht="23.25" customHeight="1">
      <c r="A20" s="119"/>
      <c r="B20" s="119"/>
      <c r="C20" s="58" t="s">
        <v>64</v>
      </c>
      <c r="D20" s="54" t="s">
        <v>65</v>
      </c>
      <c r="E20" s="59" t="s">
        <v>51</v>
      </c>
      <c r="F20" s="61">
        <v>1</v>
      </c>
      <c r="G20" s="59">
        <v>2.7</v>
      </c>
      <c r="H20" s="59">
        <f t="shared" si="0"/>
        <v>2.7</v>
      </c>
      <c r="I20" s="80"/>
    </row>
    <row r="21" spans="1:9" s="42" customFormat="1" ht="23.25" customHeight="1">
      <c r="A21" s="119"/>
      <c r="B21" s="119"/>
      <c r="C21" s="58" t="s">
        <v>66</v>
      </c>
      <c r="D21" s="54" t="s">
        <v>67</v>
      </c>
      <c r="E21" s="59" t="s">
        <v>57</v>
      </c>
      <c r="F21" s="61">
        <v>1</v>
      </c>
      <c r="G21" s="59">
        <v>2.7</v>
      </c>
      <c r="H21" s="59">
        <f t="shared" si="0"/>
        <v>2.7</v>
      </c>
      <c r="I21" s="50"/>
    </row>
    <row r="22" spans="1:9" s="42" customFormat="1" ht="66.95" customHeight="1">
      <c r="A22" s="119"/>
      <c r="B22" s="122" t="s">
        <v>68</v>
      </c>
      <c r="C22" s="119" t="s">
        <v>69</v>
      </c>
      <c r="D22" s="62" t="s">
        <v>70</v>
      </c>
      <c r="E22" s="59" t="s">
        <v>71</v>
      </c>
      <c r="F22" s="60">
        <v>0.64580000000000004</v>
      </c>
      <c r="G22" s="59">
        <v>1.93</v>
      </c>
      <c r="H22" s="59">
        <v>1.42</v>
      </c>
      <c r="I22" s="50" t="s">
        <v>72</v>
      </c>
    </row>
    <row r="23" spans="1:9" s="42" customFormat="1" ht="66.95" customHeight="1">
      <c r="A23" s="119"/>
      <c r="B23" s="122"/>
      <c r="C23" s="119"/>
      <c r="D23" s="62" t="s">
        <v>73</v>
      </c>
      <c r="E23" s="59" t="s">
        <v>74</v>
      </c>
      <c r="F23" s="60">
        <v>0.59419999999999995</v>
      </c>
      <c r="G23" s="59">
        <v>1.93</v>
      </c>
      <c r="H23" s="59">
        <v>1.35</v>
      </c>
      <c r="I23" s="50" t="s">
        <v>72</v>
      </c>
    </row>
    <row r="24" spans="1:9" s="42" customFormat="1" ht="23.25" customHeight="1">
      <c r="A24" s="119"/>
      <c r="B24" s="122"/>
      <c r="C24" s="119"/>
      <c r="D24" s="62" t="s">
        <v>75</v>
      </c>
      <c r="E24" s="59" t="s">
        <v>76</v>
      </c>
      <c r="F24" s="60">
        <v>0.7379</v>
      </c>
      <c r="G24" s="59">
        <v>1.93</v>
      </c>
      <c r="H24" s="59">
        <f>G24</f>
        <v>1.93</v>
      </c>
      <c r="I24" s="50"/>
    </row>
    <row r="25" spans="1:9" s="42" customFormat="1" ht="23.25" customHeight="1">
      <c r="A25" s="119"/>
      <c r="B25" s="122"/>
      <c r="C25" s="119"/>
      <c r="D25" s="62" t="s">
        <v>77</v>
      </c>
      <c r="E25" s="59" t="s">
        <v>46</v>
      </c>
      <c r="F25" s="61">
        <v>1</v>
      </c>
      <c r="G25" s="59">
        <v>1.92</v>
      </c>
      <c r="H25" s="59">
        <f>G25</f>
        <v>1.92</v>
      </c>
      <c r="I25" s="50"/>
    </row>
    <row r="26" spans="1:9" s="42" customFormat="1" ht="23.25" customHeight="1">
      <c r="A26" s="119"/>
      <c r="B26" s="122"/>
      <c r="C26" s="119"/>
      <c r="D26" s="62" t="s">
        <v>78</v>
      </c>
      <c r="E26" s="59" t="s">
        <v>46</v>
      </c>
      <c r="F26" s="61">
        <v>1</v>
      </c>
      <c r="G26" s="59">
        <v>1.93</v>
      </c>
      <c r="H26" s="59">
        <f>G26</f>
        <v>1.93</v>
      </c>
      <c r="I26" s="50"/>
    </row>
    <row r="27" spans="1:9" s="42" customFormat="1" ht="23.25" customHeight="1">
      <c r="A27" s="119"/>
      <c r="B27" s="122"/>
      <c r="C27" s="119"/>
      <c r="D27" s="62" t="s">
        <v>79</v>
      </c>
      <c r="E27" s="59" t="s">
        <v>46</v>
      </c>
      <c r="F27" s="61">
        <v>1</v>
      </c>
      <c r="G27" s="59">
        <v>1.93</v>
      </c>
      <c r="H27" s="59">
        <f>G27</f>
        <v>1.93</v>
      </c>
      <c r="I27" s="50"/>
    </row>
    <row r="28" spans="1:9" s="42" customFormat="1" ht="23.25" customHeight="1">
      <c r="A28" s="119"/>
      <c r="B28" s="122"/>
      <c r="C28" s="119"/>
      <c r="D28" s="62" t="s">
        <v>80</v>
      </c>
      <c r="E28" s="59" t="s">
        <v>81</v>
      </c>
      <c r="F28" s="63" t="s">
        <v>82</v>
      </c>
      <c r="G28" s="59">
        <v>1.93</v>
      </c>
      <c r="H28" s="59">
        <f>G28</f>
        <v>1.93</v>
      </c>
      <c r="I28" s="50"/>
    </row>
    <row r="29" spans="1:9" s="42" customFormat="1" ht="72.95" customHeight="1">
      <c r="A29" s="119"/>
      <c r="B29" s="122"/>
      <c r="C29" s="119"/>
      <c r="D29" s="62" t="s">
        <v>83</v>
      </c>
      <c r="E29" s="59" t="s">
        <v>84</v>
      </c>
      <c r="F29" s="63" t="s">
        <v>85</v>
      </c>
      <c r="G29" s="59">
        <v>1.93</v>
      </c>
      <c r="H29" s="59">
        <v>0</v>
      </c>
      <c r="I29" s="50" t="s">
        <v>86</v>
      </c>
    </row>
    <row r="30" spans="1:9" s="42" customFormat="1" ht="23.25" customHeight="1">
      <c r="A30" s="119"/>
      <c r="B30" s="122"/>
      <c r="C30" s="119"/>
      <c r="D30" s="62" t="s">
        <v>87</v>
      </c>
      <c r="E30" s="59" t="s">
        <v>76</v>
      </c>
      <c r="F30" s="60">
        <v>0.84150000000000003</v>
      </c>
      <c r="G30" s="59">
        <v>1.93</v>
      </c>
      <c r="H30" s="59">
        <f>G30</f>
        <v>1.93</v>
      </c>
      <c r="I30" s="50"/>
    </row>
    <row r="31" spans="1:9" s="42" customFormat="1" ht="59.1" customHeight="1">
      <c r="A31" s="120" t="s">
        <v>36</v>
      </c>
      <c r="B31" s="123" t="s">
        <v>68</v>
      </c>
      <c r="C31" s="127" t="s">
        <v>69</v>
      </c>
      <c r="D31" s="64" t="s">
        <v>88</v>
      </c>
      <c r="E31" s="59" t="s">
        <v>89</v>
      </c>
      <c r="F31" s="60">
        <v>4.5999999999999999E-2</v>
      </c>
      <c r="G31" s="59">
        <v>1.93</v>
      </c>
      <c r="H31" s="59">
        <v>1.48</v>
      </c>
      <c r="I31" s="50" t="s">
        <v>90</v>
      </c>
    </row>
    <row r="32" spans="1:9" s="42" customFormat="1" ht="60" customHeight="1">
      <c r="A32" s="120"/>
      <c r="B32" s="123"/>
      <c r="C32" s="127"/>
      <c r="D32" s="65" t="s">
        <v>91</v>
      </c>
      <c r="E32" s="59" t="s">
        <v>92</v>
      </c>
      <c r="F32" s="60">
        <v>5.5E-2</v>
      </c>
      <c r="G32" s="59">
        <v>1.93</v>
      </c>
      <c r="H32" s="59">
        <v>1.52</v>
      </c>
      <c r="I32" s="50" t="s">
        <v>90</v>
      </c>
    </row>
    <row r="33" spans="1:9" s="42" customFormat="1" ht="30.2" customHeight="1">
      <c r="A33" s="120"/>
      <c r="B33" s="123"/>
      <c r="C33" s="127"/>
      <c r="D33" s="65" t="s">
        <v>93</v>
      </c>
      <c r="E33" s="59" t="s">
        <v>46</v>
      </c>
      <c r="F33" s="61">
        <v>1</v>
      </c>
      <c r="G33" s="59">
        <v>1.93</v>
      </c>
      <c r="H33" s="59">
        <f>G33</f>
        <v>1.93</v>
      </c>
      <c r="I33" s="50"/>
    </row>
    <row r="34" spans="1:9" s="42" customFormat="1" ht="38.1" customHeight="1">
      <c r="A34" s="120"/>
      <c r="B34" s="123"/>
      <c r="C34" s="127"/>
      <c r="D34" s="65" t="s">
        <v>94</v>
      </c>
      <c r="E34" s="59" t="s">
        <v>46</v>
      </c>
      <c r="F34" s="61">
        <v>1</v>
      </c>
      <c r="G34" s="59">
        <v>1.93</v>
      </c>
      <c r="H34" s="59">
        <f t="shared" ref="H34:H43" si="1">G34</f>
        <v>1.93</v>
      </c>
      <c r="I34" s="50"/>
    </row>
    <row r="35" spans="1:9" s="42" customFormat="1" ht="30.2" customHeight="1">
      <c r="A35" s="120"/>
      <c r="B35" s="123"/>
      <c r="C35" s="127"/>
      <c r="D35" s="65" t="s">
        <v>95</v>
      </c>
      <c r="E35" s="59" t="s">
        <v>46</v>
      </c>
      <c r="F35" s="61">
        <v>1</v>
      </c>
      <c r="G35" s="59">
        <v>1.93</v>
      </c>
      <c r="H35" s="59">
        <f t="shared" si="1"/>
        <v>1.93</v>
      </c>
      <c r="I35" s="50"/>
    </row>
    <row r="36" spans="1:9" s="42" customFormat="1" ht="30.2" customHeight="1">
      <c r="A36" s="120"/>
      <c r="B36" s="123"/>
      <c r="C36" s="127"/>
      <c r="D36" s="65" t="s">
        <v>96</v>
      </c>
      <c r="E36" s="59" t="s">
        <v>46</v>
      </c>
      <c r="F36" s="61">
        <v>1</v>
      </c>
      <c r="G36" s="59">
        <v>1.93</v>
      </c>
      <c r="H36" s="59">
        <f t="shared" si="1"/>
        <v>1.93</v>
      </c>
      <c r="I36" s="50"/>
    </row>
    <row r="37" spans="1:9" s="42" customFormat="1" ht="30.2" customHeight="1">
      <c r="A37" s="120"/>
      <c r="B37" s="123"/>
      <c r="C37" s="127"/>
      <c r="D37" s="65" t="s">
        <v>97</v>
      </c>
      <c r="E37" s="59" t="s">
        <v>98</v>
      </c>
      <c r="F37" s="60">
        <v>0.98050000000000004</v>
      </c>
      <c r="G37" s="59">
        <v>1.93</v>
      </c>
      <c r="H37" s="59">
        <f t="shared" si="1"/>
        <v>1.93</v>
      </c>
      <c r="I37" s="50"/>
    </row>
    <row r="38" spans="1:9" s="42" customFormat="1" ht="30.2" customHeight="1">
      <c r="A38" s="120"/>
      <c r="B38" s="123"/>
      <c r="C38" s="127"/>
      <c r="D38" s="65" t="s">
        <v>99</v>
      </c>
      <c r="E38" s="59" t="s">
        <v>100</v>
      </c>
      <c r="F38" s="61">
        <v>1</v>
      </c>
      <c r="G38" s="59">
        <v>1.93</v>
      </c>
      <c r="H38" s="59">
        <f t="shared" si="1"/>
        <v>1.93</v>
      </c>
      <c r="I38" s="50"/>
    </row>
    <row r="39" spans="1:9" s="42" customFormat="1" ht="30.2" customHeight="1">
      <c r="A39" s="120"/>
      <c r="B39" s="123"/>
      <c r="C39" s="127"/>
      <c r="D39" s="65" t="s">
        <v>101</v>
      </c>
      <c r="E39" s="59" t="s">
        <v>100</v>
      </c>
      <c r="F39" s="61">
        <v>1</v>
      </c>
      <c r="G39" s="59">
        <v>1.93</v>
      </c>
      <c r="H39" s="59">
        <f t="shared" si="1"/>
        <v>1.93</v>
      </c>
      <c r="I39" s="50"/>
    </row>
    <row r="40" spans="1:9" s="42" customFormat="1" ht="30.2" customHeight="1">
      <c r="A40" s="120"/>
      <c r="B40" s="123"/>
      <c r="C40" s="127"/>
      <c r="D40" s="65" t="s">
        <v>102</v>
      </c>
      <c r="E40" s="59" t="s">
        <v>100</v>
      </c>
      <c r="F40" s="61">
        <v>1</v>
      </c>
      <c r="G40" s="59">
        <v>1.93</v>
      </c>
      <c r="H40" s="59">
        <f t="shared" si="1"/>
        <v>1.93</v>
      </c>
      <c r="I40" s="50"/>
    </row>
    <row r="41" spans="1:9" s="42" customFormat="1" ht="30.2" customHeight="1">
      <c r="A41" s="120"/>
      <c r="B41" s="123"/>
      <c r="C41" s="127"/>
      <c r="D41" s="65" t="s">
        <v>103</v>
      </c>
      <c r="E41" s="59" t="s">
        <v>100</v>
      </c>
      <c r="F41" s="61">
        <v>1</v>
      </c>
      <c r="G41" s="59">
        <v>1.93</v>
      </c>
      <c r="H41" s="59">
        <f t="shared" si="1"/>
        <v>1.93</v>
      </c>
      <c r="I41" s="50"/>
    </row>
    <row r="42" spans="1:9" s="42" customFormat="1" ht="30.2" customHeight="1">
      <c r="A42" s="120"/>
      <c r="B42" s="123"/>
      <c r="C42" s="127"/>
      <c r="D42" s="65" t="s">
        <v>104</v>
      </c>
      <c r="E42" s="59" t="s">
        <v>100</v>
      </c>
      <c r="F42" s="61">
        <v>1</v>
      </c>
      <c r="G42" s="59">
        <v>1.93</v>
      </c>
      <c r="H42" s="59">
        <f t="shared" si="1"/>
        <v>1.93</v>
      </c>
      <c r="I42" s="50"/>
    </row>
    <row r="43" spans="1:9" s="42" customFormat="1" ht="30.2" customHeight="1">
      <c r="A43" s="120"/>
      <c r="B43" s="123"/>
      <c r="C43" s="128"/>
      <c r="D43" s="65" t="s">
        <v>105</v>
      </c>
      <c r="E43" s="59" t="s">
        <v>106</v>
      </c>
      <c r="F43" s="61">
        <v>1</v>
      </c>
      <c r="G43" s="59">
        <v>1.93</v>
      </c>
      <c r="H43" s="59">
        <f t="shared" si="1"/>
        <v>1.93</v>
      </c>
      <c r="I43" s="50"/>
    </row>
    <row r="44" spans="1:9" s="42" customFormat="1" ht="51.95" customHeight="1">
      <c r="A44" s="120"/>
      <c r="B44" s="123"/>
      <c r="C44" s="129" t="s">
        <v>107</v>
      </c>
      <c r="D44" s="65" t="s">
        <v>108</v>
      </c>
      <c r="E44" s="59" t="s">
        <v>109</v>
      </c>
      <c r="F44" s="60">
        <v>0.63139999999999996</v>
      </c>
      <c r="G44" s="59">
        <v>1.93</v>
      </c>
      <c r="H44" s="59">
        <v>1</v>
      </c>
      <c r="I44" s="50" t="s">
        <v>110</v>
      </c>
    </row>
    <row r="45" spans="1:9" s="42" customFormat="1" ht="69.95" customHeight="1">
      <c r="A45" s="120"/>
      <c r="B45" s="123"/>
      <c r="C45" s="120"/>
      <c r="D45" s="65" t="s">
        <v>111</v>
      </c>
      <c r="E45" s="59" t="s">
        <v>112</v>
      </c>
      <c r="F45" s="60">
        <v>0.42730000000000001</v>
      </c>
      <c r="G45" s="59">
        <v>1.93</v>
      </c>
      <c r="H45" s="66">
        <v>1.5</v>
      </c>
      <c r="I45" s="50" t="s">
        <v>113</v>
      </c>
    </row>
    <row r="46" spans="1:9" s="42" customFormat="1" ht="23.25" customHeight="1">
      <c r="A46" s="120"/>
      <c r="B46" s="123"/>
      <c r="C46" s="121"/>
      <c r="D46" s="65" t="s">
        <v>114</v>
      </c>
      <c r="E46" s="59" t="s">
        <v>115</v>
      </c>
      <c r="F46" s="60">
        <v>0.96840000000000004</v>
      </c>
      <c r="G46" s="59">
        <v>1.93</v>
      </c>
      <c r="H46" s="59">
        <f>G46</f>
        <v>1.93</v>
      </c>
      <c r="I46" s="50"/>
    </row>
    <row r="47" spans="1:9" s="42" customFormat="1" ht="23.25" customHeight="1">
      <c r="A47" s="120"/>
      <c r="B47" s="123"/>
      <c r="C47" s="130" t="s">
        <v>116</v>
      </c>
      <c r="D47" s="67" t="s">
        <v>117</v>
      </c>
      <c r="E47" s="59" t="s">
        <v>118</v>
      </c>
      <c r="F47" s="59" t="s">
        <v>119</v>
      </c>
      <c r="G47" s="59">
        <v>1.92</v>
      </c>
      <c r="H47" s="59">
        <f>G47</f>
        <v>1.92</v>
      </c>
      <c r="I47" s="50"/>
    </row>
    <row r="48" spans="1:9" s="42" customFormat="1" ht="23.25" customHeight="1">
      <c r="A48" s="120"/>
      <c r="B48" s="124"/>
      <c r="C48" s="131"/>
      <c r="D48" s="67" t="s">
        <v>120</v>
      </c>
      <c r="E48" s="59" t="s">
        <v>121</v>
      </c>
      <c r="F48" s="59" t="s">
        <v>121</v>
      </c>
      <c r="G48" s="59">
        <v>1.92</v>
      </c>
      <c r="H48" s="59">
        <f>G48</f>
        <v>1.92</v>
      </c>
      <c r="I48" s="50"/>
    </row>
    <row r="49" spans="1:9 16379:16381" s="42" customFormat="1" ht="23.25" customHeight="1">
      <c r="A49" s="120"/>
      <c r="B49" s="125" t="s">
        <v>122</v>
      </c>
      <c r="C49" s="68" t="s">
        <v>123</v>
      </c>
      <c r="D49" s="69" t="s">
        <v>124</v>
      </c>
      <c r="E49" s="59" t="s">
        <v>125</v>
      </c>
      <c r="F49" s="61">
        <v>1</v>
      </c>
      <c r="G49" s="59">
        <v>3</v>
      </c>
      <c r="H49" s="59">
        <v>3</v>
      </c>
      <c r="I49" s="50"/>
    </row>
    <row r="50" spans="1:9 16379:16381" s="42" customFormat="1" ht="23.25" customHeight="1">
      <c r="A50" s="120"/>
      <c r="B50" s="126"/>
      <c r="C50" s="70" t="s">
        <v>126</v>
      </c>
      <c r="D50" s="69" t="s">
        <v>127</v>
      </c>
      <c r="E50" s="59" t="s">
        <v>125</v>
      </c>
      <c r="F50" s="61">
        <v>1</v>
      </c>
      <c r="G50" s="59">
        <v>3</v>
      </c>
      <c r="H50" s="59">
        <v>3</v>
      </c>
      <c r="I50" s="50"/>
    </row>
    <row r="51" spans="1:9 16379:16381" s="42" customFormat="1" ht="23.25" customHeight="1">
      <c r="A51" s="120"/>
      <c r="B51" s="126"/>
      <c r="C51" s="71" t="s">
        <v>128</v>
      </c>
      <c r="D51" s="72" t="s">
        <v>129</v>
      </c>
      <c r="E51" s="59" t="s">
        <v>125</v>
      </c>
      <c r="F51" s="61">
        <v>1</v>
      </c>
      <c r="G51" s="59">
        <v>3</v>
      </c>
      <c r="H51" s="59">
        <v>3</v>
      </c>
      <c r="I51" s="50"/>
    </row>
    <row r="52" spans="1:9 16379:16381" s="42" customFormat="1" ht="23.25" customHeight="1">
      <c r="A52" s="121"/>
      <c r="B52" s="58" t="s">
        <v>130</v>
      </c>
      <c r="C52" s="73" t="s">
        <v>130</v>
      </c>
      <c r="D52" s="74" t="s">
        <v>131</v>
      </c>
      <c r="E52" s="59" t="s">
        <v>74</v>
      </c>
      <c r="F52" s="75">
        <v>0.96499999999999997</v>
      </c>
      <c r="G52" s="59">
        <v>1.92</v>
      </c>
      <c r="H52" s="59">
        <f>G52</f>
        <v>1.92</v>
      </c>
      <c r="I52" s="50"/>
    </row>
    <row r="53" spans="1:9 16379:16381" s="42" customFormat="1" ht="23.25" customHeight="1">
      <c r="A53" s="99" t="s">
        <v>132</v>
      </c>
      <c r="B53" s="112"/>
      <c r="C53" s="112"/>
      <c r="D53" s="112"/>
      <c r="E53" s="112"/>
      <c r="F53" s="112"/>
      <c r="G53" s="46">
        <f>SUM(G12:G52)+H4</f>
        <v>100</v>
      </c>
      <c r="H53" s="76">
        <f>SUM(H12:H52)+I4</f>
        <v>92.283546790717097</v>
      </c>
      <c r="I53" s="50"/>
    </row>
    <row r="54" spans="1:9 16379:16381" s="42" customFormat="1" ht="23.25" customHeight="1">
      <c r="A54" s="113" t="s">
        <v>133</v>
      </c>
      <c r="B54" s="114"/>
      <c r="C54" s="114"/>
      <c r="D54" s="114"/>
      <c r="E54" s="114"/>
      <c r="F54" s="114"/>
      <c r="G54" s="114"/>
      <c r="H54" s="115"/>
      <c r="I54" s="116"/>
    </row>
    <row r="55" spans="1:9 16379:16381" s="42" customFormat="1" ht="13.5">
      <c r="H55" s="43"/>
    </row>
    <row r="56" spans="1:9 16379:16381" s="42" customFormat="1" ht="13.5">
      <c r="H56" s="43"/>
    </row>
    <row r="57" spans="1:9 16379:16381" s="42" customFormat="1" ht="13.5">
      <c r="H57" s="43"/>
    </row>
    <row r="58" spans="1:9 16379:16381" s="42" customFormat="1" ht="13.5">
      <c r="H58" s="43"/>
    </row>
    <row r="59" spans="1:9 16379:16381" s="42" customFormat="1">
      <c r="H59" s="43"/>
      <c r="XEY59" s="44"/>
      <c r="XEZ59" s="44"/>
      <c r="XFA59" s="44"/>
    </row>
  </sheetData>
  <mergeCells count="30">
    <mergeCell ref="A54:I54"/>
    <mergeCell ref="A3:A6"/>
    <mergeCell ref="A7:A10"/>
    <mergeCell ref="A11:A30"/>
    <mergeCell ref="A31:A52"/>
    <mergeCell ref="B12:B21"/>
    <mergeCell ref="B22:B30"/>
    <mergeCell ref="B31:B48"/>
    <mergeCell ref="B49:B51"/>
    <mergeCell ref="C12:C15"/>
    <mergeCell ref="C16:C17"/>
    <mergeCell ref="C22:C30"/>
    <mergeCell ref="C31:C43"/>
    <mergeCell ref="C44:C46"/>
    <mergeCell ref="C47:C48"/>
    <mergeCell ref="B9:D9"/>
    <mergeCell ref="E9:I9"/>
    <mergeCell ref="B10:D10"/>
    <mergeCell ref="E10:I10"/>
    <mergeCell ref="A53:F53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8" type="noConversion"/>
  <printOptions horizontalCentered="1"/>
  <pageMargins left="0.35763888888888901" right="0.35763888888888901" top="1" bottom="0.80277777777777803" header="0.5" footer="0.5"/>
  <pageSetup paperSize="9" scale="61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H8" sqref="H8"/>
    </sheetView>
  </sheetViews>
  <sheetFormatPr defaultColWidth="9" defaultRowHeight="13.5"/>
  <cols>
    <col min="1" max="1" width="8.125" style="10" customWidth="1"/>
    <col min="2" max="2" width="23.625" customWidth="1"/>
    <col min="3" max="3" width="21.375" customWidth="1"/>
    <col min="4" max="4" width="12.625" customWidth="1"/>
    <col min="5" max="6" width="13.25" customWidth="1"/>
    <col min="7" max="10" width="12.625" customWidth="1"/>
    <col min="11" max="11" width="18.5" customWidth="1"/>
  </cols>
  <sheetData>
    <row r="1" spans="1:11" ht="57" customHeight="1">
      <c r="A1" s="132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8" customFormat="1" ht="30" customHeight="1">
      <c r="A2" s="134" t="s">
        <v>135</v>
      </c>
      <c r="B2" s="133" t="s">
        <v>136</v>
      </c>
      <c r="C2" s="137" t="s">
        <v>137</v>
      </c>
      <c r="D2" s="133" t="s">
        <v>138</v>
      </c>
      <c r="E2" s="133"/>
      <c r="F2" s="133"/>
      <c r="G2" s="133"/>
      <c r="H2" s="133"/>
      <c r="I2" s="133"/>
      <c r="J2" s="134" t="s">
        <v>139</v>
      </c>
      <c r="K2" s="134" t="s">
        <v>140</v>
      </c>
    </row>
    <row r="3" spans="1:11" s="8" customFormat="1" ht="30" customHeight="1">
      <c r="A3" s="135"/>
      <c r="B3" s="133"/>
      <c r="C3" s="137"/>
      <c r="D3" s="133" t="s">
        <v>18</v>
      </c>
      <c r="E3" s="133"/>
      <c r="F3" s="133"/>
      <c r="G3" s="133"/>
      <c r="H3" s="133" t="s">
        <v>141</v>
      </c>
      <c r="I3" s="133" t="s">
        <v>142</v>
      </c>
      <c r="J3" s="135"/>
      <c r="K3" s="135"/>
    </row>
    <row r="4" spans="1:11" s="8" customFormat="1" ht="30" customHeight="1">
      <c r="A4" s="136"/>
      <c r="B4" s="133"/>
      <c r="C4" s="137"/>
      <c r="D4" s="21" t="s">
        <v>143</v>
      </c>
      <c r="E4" s="35" t="s">
        <v>144</v>
      </c>
      <c r="F4" s="35" t="s">
        <v>145</v>
      </c>
      <c r="G4" s="35" t="s">
        <v>146</v>
      </c>
      <c r="H4" s="133"/>
      <c r="I4" s="137"/>
      <c r="J4" s="136"/>
      <c r="K4" s="135"/>
    </row>
    <row r="5" spans="1:11" ht="30" customHeight="1">
      <c r="A5" s="13">
        <v>1</v>
      </c>
      <c r="B5" s="14" t="str">
        <f>业务费!C2</f>
        <v>全省法院业务费</v>
      </c>
      <c r="C5" s="13" t="str">
        <f>业务费!C3</f>
        <v>甘肃省高级人民法院</v>
      </c>
      <c r="D5" s="36">
        <f>E5+F5+G5</f>
        <v>265.62571400000002</v>
      </c>
      <c r="E5" s="37">
        <f>业务费!F7</f>
        <v>262</v>
      </c>
      <c r="F5" s="37">
        <f>业务费!F8</f>
        <v>3.6257139999999999</v>
      </c>
      <c r="G5" s="37"/>
      <c r="H5" s="36">
        <f>业务费!H6</f>
        <v>250.30159800000001</v>
      </c>
      <c r="I5" s="25">
        <f>H5/D5</f>
        <v>0.94230936542536703</v>
      </c>
      <c r="J5" s="17">
        <f>业务费!K32</f>
        <v>91.243093654253599</v>
      </c>
      <c r="K5" s="7"/>
    </row>
    <row r="6" spans="1:11" ht="30" customHeight="1">
      <c r="A6" s="13">
        <v>2</v>
      </c>
      <c r="B6" s="19" t="str">
        <f>法庭运维费!C2</f>
        <v>法庭运维费</v>
      </c>
      <c r="C6" s="19" t="str">
        <f>法庭运维费!C3</f>
        <v>甘肃省高级人民法院</v>
      </c>
      <c r="D6" s="38">
        <f>E6+F6+G6</f>
        <v>81.739999999999995</v>
      </c>
      <c r="E6" s="36">
        <f>法庭运维费!F7</f>
        <v>75</v>
      </c>
      <c r="F6" s="36">
        <f>法庭运维费!F8</f>
        <v>6.74</v>
      </c>
      <c r="G6" s="36"/>
      <c r="H6" s="36">
        <f>法庭运维费!H6</f>
        <v>72.562590999999998</v>
      </c>
      <c r="I6" s="25">
        <f>H6/D6</f>
        <v>0.887724382187424</v>
      </c>
      <c r="J6" s="17">
        <f>法庭运维费!K26</f>
        <v>98.877243821874202</v>
      </c>
      <c r="K6" s="7"/>
    </row>
    <row r="7" spans="1:11" ht="30" customHeight="1">
      <c r="A7" s="13">
        <v>3</v>
      </c>
      <c r="B7" s="19" t="s">
        <v>147</v>
      </c>
      <c r="C7" s="19" t="s">
        <v>148</v>
      </c>
      <c r="D7" s="38">
        <f>E7+F7+G7</f>
        <v>2.91</v>
      </c>
      <c r="E7" s="39"/>
      <c r="F7" s="39">
        <v>2.91</v>
      </c>
      <c r="G7" s="39"/>
      <c r="H7" s="36">
        <v>0</v>
      </c>
      <c r="I7" s="40">
        <f>H7/D7</f>
        <v>0</v>
      </c>
      <c r="J7" s="18"/>
      <c r="K7" s="41" t="s">
        <v>149</v>
      </c>
    </row>
    <row r="8" spans="1:11" ht="30" customHeight="1">
      <c r="A8" s="13"/>
      <c r="B8" s="19"/>
      <c r="C8" s="19"/>
      <c r="D8" s="19"/>
      <c r="E8" s="7"/>
      <c r="F8" s="7"/>
      <c r="G8" s="7"/>
      <c r="H8" s="7"/>
      <c r="I8" s="7"/>
      <c r="J8" s="7"/>
      <c r="K8" s="7"/>
    </row>
    <row r="9" spans="1:11" ht="30" customHeight="1">
      <c r="A9" s="13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30" customHeight="1">
      <c r="A10" s="13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>
      <c r="A11" s="1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0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30" customHeight="1">
      <c r="A13" s="13"/>
      <c r="B13" s="19" t="s">
        <v>150</v>
      </c>
      <c r="C13" s="7"/>
      <c r="D13" s="23">
        <f>SUM(D5:D12)</f>
        <v>350.27571399999999</v>
      </c>
      <c r="E13" s="23">
        <f t="shared" ref="E13:J13" si="0">SUM(E5:E12)</f>
        <v>337</v>
      </c>
      <c r="F13" s="23">
        <f t="shared" si="0"/>
        <v>13.275714000000001</v>
      </c>
      <c r="G13" s="23"/>
      <c r="H13" s="23">
        <f t="shared" si="0"/>
        <v>322.86418900000001</v>
      </c>
      <c r="I13" s="26">
        <f>H13/D13</f>
        <v>0.92174300442650703</v>
      </c>
      <c r="J13" s="23">
        <f t="shared" si="0"/>
        <v>190.12033747612799</v>
      </c>
      <c r="K13" s="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8" type="noConversion"/>
  <printOptions horizontalCentered="1"/>
  <pageMargins left="0.35763888888888901" right="0.35763888888888901" top="1" bottom="0.80277777777777803" header="0.5" footer="0.5"/>
  <pageSetup paperSize="9" scale="81" orientation="landscape"/>
  <ignoredErrors>
    <ignoredError sqref="I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workbookViewId="0">
      <selection activeCell="R19" sqref="R19"/>
    </sheetView>
  </sheetViews>
  <sheetFormatPr defaultColWidth="9" defaultRowHeight="13.5"/>
  <cols>
    <col min="1" max="1" width="5.25" customWidth="1"/>
    <col min="3" max="3" width="12.375" customWidth="1"/>
    <col min="5" max="5" width="12.375" customWidth="1"/>
    <col min="6" max="6" width="2.375" customWidth="1"/>
    <col min="7" max="7" width="15.125" customWidth="1"/>
    <col min="8" max="8" width="10.125" customWidth="1"/>
    <col min="9" max="9" width="6.875" customWidth="1"/>
    <col min="10" max="10" width="0.875" customWidth="1"/>
    <col min="11" max="11" width="8.625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" customHeight="1">
      <c r="A2" s="139" t="s">
        <v>136</v>
      </c>
      <c r="B2" s="139"/>
      <c r="C2" s="139" t="s">
        <v>152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5" customHeight="1">
      <c r="A3" s="139" t="s">
        <v>137</v>
      </c>
      <c r="B3" s="139"/>
      <c r="C3" s="139" t="s">
        <v>148</v>
      </c>
      <c r="D3" s="139"/>
      <c r="E3" s="139"/>
      <c r="F3" s="139"/>
      <c r="G3" s="139"/>
      <c r="H3" s="139" t="s">
        <v>153</v>
      </c>
      <c r="I3" s="139"/>
      <c r="J3" s="139" t="s">
        <v>15</v>
      </c>
      <c r="K3" s="139"/>
      <c r="L3" s="139"/>
      <c r="M3" s="139"/>
      <c r="N3" s="139"/>
    </row>
    <row r="4" spans="1:14" ht="15" customHeight="1">
      <c r="A4" s="139" t="s">
        <v>138</v>
      </c>
      <c r="B4" s="139"/>
      <c r="C4" s="139"/>
      <c r="D4" s="139"/>
      <c r="E4" s="139" t="s">
        <v>17</v>
      </c>
      <c r="F4" s="139" t="s">
        <v>154</v>
      </c>
      <c r="G4" s="139"/>
      <c r="H4" s="139" t="s">
        <v>155</v>
      </c>
      <c r="I4" s="139"/>
      <c r="J4" s="139" t="s">
        <v>21</v>
      </c>
      <c r="K4" s="139"/>
      <c r="L4" s="139" t="s">
        <v>156</v>
      </c>
      <c r="M4" s="139"/>
      <c r="N4" s="139" t="s">
        <v>22</v>
      </c>
    </row>
    <row r="5" spans="1:14" ht="1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" customHeight="1">
      <c r="A6" s="139"/>
      <c r="B6" s="139"/>
      <c r="C6" s="140" t="s">
        <v>157</v>
      </c>
      <c r="D6" s="140"/>
      <c r="E6" s="2">
        <f>E7+E8</f>
        <v>265.62571400000002</v>
      </c>
      <c r="F6" s="141">
        <f>F7+F8</f>
        <v>265.62571400000002</v>
      </c>
      <c r="G6" s="141"/>
      <c r="H6" s="141">
        <f>H7+H8</f>
        <v>250.30159800000001</v>
      </c>
      <c r="I6" s="141"/>
      <c r="J6" s="139">
        <v>10</v>
      </c>
      <c r="K6" s="139"/>
      <c r="L6" s="142">
        <f>H6/F6</f>
        <v>0.94230936542536703</v>
      </c>
      <c r="M6" s="142"/>
      <c r="N6" s="2">
        <f>L6*J6</f>
        <v>9.4230936542536696</v>
      </c>
    </row>
    <row r="7" spans="1:14" ht="15" customHeight="1">
      <c r="A7" s="139"/>
      <c r="B7" s="139"/>
      <c r="C7" s="139" t="s">
        <v>158</v>
      </c>
      <c r="D7" s="139"/>
      <c r="E7" s="2">
        <f>2620000/10000</f>
        <v>262</v>
      </c>
      <c r="F7" s="141">
        <v>262</v>
      </c>
      <c r="G7" s="141"/>
      <c r="H7" s="141">
        <f>(2503015.98-36257.14)/10000</f>
        <v>246.675884</v>
      </c>
      <c r="I7" s="141"/>
      <c r="J7" s="139" t="s">
        <v>25</v>
      </c>
      <c r="K7" s="139"/>
      <c r="L7" s="142">
        <f>H7/F7</f>
        <v>0.94151100763358797</v>
      </c>
      <c r="M7" s="142"/>
      <c r="N7" s="1" t="s">
        <v>25</v>
      </c>
    </row>
    <row r="8" spans="1:14" ht="15" customHeight="1">
      <c r="A8" s="139"/>
      <c r="B8" s="139"/>
      <c r="C8" s="139" t="s">
        <v>159</v>
      </c>
      <c r="D8" s="139"/>
      <c r="E8" s="2">
        <f>36257.14/10000</f>
        <v>3.6257139999999999</v>
      </c>
      <c r="F8" s="141">
        <v>3.6257139999999999</v>
      </c>
      <c r="G8" s="141"/>
      <c r="H8" s="141">
        <f>36257.14/10000</f>
        <v>3.6257139999999999</v>
      </c>
      <c r="I8" s="141"/>
      <c r="J8" s="139" t="s">
        <v>25</v>
      </c>
      <c r="K8" s="139"/>
      <c r="L8" s="142">
        <f>H8/F8</f>
        <v>1</v>
      </c>
      <c r="M8" s="142"/>
      <c r="N8" s="1" t="s">
        <v>25</v>
      </c>
    </row>
    <row r="9" spans="1:14" ht="15" customHeight="1">
      <c r="A9" s="139"/>
      <c r="B9" s="139"/>
      <c r="C9" s="139" t="s">
        <v>146</v>
      </c>
      <c r="D9" s="139"/>
      <c r="E9" s="1"/>
      <c r="F9" s="139"/>
      <c r="G9" s="139"/>
      <c r="H9" s="139"/>
      <c r="I9" s="139"/>
      <c r="J9" s="139" t="s">
        <v>25</v>
      </c>
      <c r="K9" s="139"/>
      <c r="L9" s="139"/>
      <c r="M9" s="139"/>
      <c r="N9" s="1" t="s">
        <v>25</v>
      </c>
    </row>
    <row r="10" spans="1:14" ht="15" customHeight="1">
      <c r="A10" s="139" t="s">
        <v>160</v>
      </c>
      <c r="B10" s="139" t="s">
        <v>28</v>
      </c>
      <c r="C10" s="139"/>
      <c r="D10" s="139"/>
      <c r="E10" s="139"/>
      <c r="F10" s="139"/>
      <c r="G10" s="139"/>
      <c r="H10" s="139" t="s">
        <v>161</v>
      </c>
      <c r="I10" s="139"/>
      <c r="J10" s="139"/>
      <c r="K10" s="139"/>
      <c r="L10" s="139"/>
      <c r="M10" s="139"/>
      <c r="N10" s="139"/>
    </row>
    <row r="11" spans="1:14" ht="57.95" customHeight="1">
      <c r="A11" s="139"/>
      <c r="B11" s="143" t="s">
        <v>162</v>
      </c>
      <c r="C11" s="143"/>
      <c r="D11" s="143"/>
      <c r="E11" s="143"/>
      <c r="F11" s="143"/>
      <c r="G11" s="143"/>
      <c r="H11" s="144" t="s">
        <v>163</v>
      </c>
      <c r="I11" s="144"/>
      <c r="J11" s="144"/>
      <c r="K11" s="144"/>
      <c r="L11" s="144"/>
      <c r="M11" s="144"/>
      <c r="N11" s="144"/>
    </row>
    <row r="12" spans="1:14" ht="18.95" customHeight="1">
      <c r="A12" s="158" t="s">
        <v>164</v>
      </c>
      <c r="B12" s="27" t="s">
        <v>37</v>
      </c>
      <c r="C12" s="27" t="s">
        <v>38</v>
      </c>
      <c r="D12" s="145" t="s">
        <v>39</v>
      </c>
      <c r="E12" s="145"/>
      <c r="F12" s="145"/>
      <c r="G12" s="27" t="s">
        <v>40</v>
      </c>
      <c r="H12" s="27" t="s">
        <v>41</v>
      </c>
      <c r="I12" s="145" t="s">
        <v>21</v>
      </c>
      <c r="J12" s="145"/>
      <c r="K12" s="145" t="s">
        <v>22</v>
      </c>
      <c r="L12" s="145"/>
      <c r="M12" s="145" t="s">
        <v>42</v>
      </c>
      <c r="N12" s="145"/>
    </row>
    <row r="13" spans="1:14" ht="20.100000000000001" customHeight="1">
      <c r="A13" s="159"/>
      <c r="B13" s="145" t="s">
        <v>165</v>
      </c>
      <c r="C13" s="161" t="s">
        <v>166</v>
      </c>
      <c r="D13" s="146" t="s">
        <v>167</v>
      </c>
      <c r="E13" s="146"/>
      <c r="F13" s="146"/>
      <c r="G13" s="29" t="s">
        <v>46</v>
      </c>
      <c r="H13" s="30">
        <v>1</v>
      </c>
      <c r="I13" s="145">
        <v>4.24</v>
      </c>
      <c r="J13" s="145"/>
      <c r="K13" s="145">
        <f>I13</f>
        <v>4.24</v>
      </c>
      <c r="L13" s="145"/>
      <c r="M13" s="145"/>
      <c r="N13" s="145"/>
    </row>
    <row r="14" spans="1:14" ht="20.100000000000001" customHeight="1">
      <c r="A14" s="159"/>
      <c r="B14" s="145"/>
      <c r="C14" s="162"/>
      <c r="D14" s="146" t="s">
        <v>168</v>
      </c>
      <c r="E14" s="146"/>
      <c r="F14" s="146"/>
      <c r="G14" s="29">
        <f>100%</f>
        <v>1</v>
      </c>
      <c r="H14" s="30">
        <v>1</v>
      </c>
      <c r="I14" s="145">
        <v>4.16</v>
      </c>
      <c r="J14" s="145"/>
      <c r="K14" s="145">
        <f>I14</f>
        <v>4.16</v>
      </c>
      <c r="L14" s="145"/>
      <c r="M14" s="145"/>
      <c r="N14" s="145"/>
    </row>
    <row r="15" spans="1:14" ht="20.100000000000001" customHeight="1">
      <c r="A15" s="159"/>
      <c r="B15" s="145"/>
      <c r="C15" s="162"/>
      <c r="D15" s="146" t="s">
        <v>169</v>
      </c>
      <c r="E15" s="146"/>
      <c r="F15" s="146"/>
      <c r="G15" s="29" t="s">
        <v>46</v>
      </c>
      <c r="H15" s="30">
        <v>1</v>
      </c>
      <c r="I15" s="145">
        <v>4.16</v>
      </c>
      <c r="J15" s="145"/>
      <c r="K15" s="145">
        <f>I15</f>
        <v>4.16</v>
      </c>
      <c r="L15" s="145"/>
      <c r="M15" s="145"/>
      <c r="N15" s="145"/>
    </row>
    <row r="16" spans="1:14" ht="54.95" customHeight="1">
      <c r="A16" s="159"/>
      <c r="B16" s="145"/>
      <c r="C16" s="163"/>
      <c r="D16" s="147" t="s">
        <v>170</v>
      </c>
      <c r="E16" s="148"/>
      <c r="F16" s="149"/>
      <c r="G16" s="29" t="s">
        <v>76</v>
      </c>
      <c r="H16" s="31">
        <v>0.63929999999999998</v>
      </c>
      <c r="I16" s="145">
        <v>4.16</v>
      </c>
      <c r="J16" s="145"/>
      <c r="K16" s="145">
        <v>3.32</v>
      </c>
      <c r="L16" s="145"/>
      <c r="M16" s="150" t="s">
        <v>171</v>
      </c>
      <c r="N16" s="150"/>
    </row>
    <row r="17" spans="1:14" ht="20.100000000000001" customHeight="1">
      <c r="A17" s="159"/>
      <c r="B17" s="145"/>
      <c r="C17" s="161" t="s">
        <v>172</v>
      </c>
      <c r="D17" s="146" t="s">
        <v>173</v>
      </c>
      <c r="E17" s="146"/>
      <c r="F17" s="146"/>
      <c r="G17" s="29" t="s">
        <v>46</v>
      </c>
      <c r="H17" s="30">
        <v>1</v>
      </c>
      <c r="I17" s="145">
        <v>4.16</v>
      </c>
      <c r="J17" s="145"/>
      <c r="K17" s="145">
        <f t="shared" ref="K17:K24" si="0">I17</f>
        <v>4.16</v>
      </c>
      <c r="L17" s="145"/>
      <c r="M17" s="145"/>
      <c r="N17" s="145"/>
    </row>
    <row r="18" spans="1:14" ht="20.100000000000001" customHeight="1">
      <c r="A18" s="159"/>
      <c r="B18" s="145"/>
      <c r="C18" s="162"/>
      <c r="D18" s="146" t="s">
        <v>174</v>
      </c>
      <c r="E18" s="146"/>
      <c r="F18" s="146"/>
      <c r="G18" s="29" t="s">
        <v>46</v>
      </c>
      <c r="H18" s="30">
        <v>1</v>
      </c>
      <c r="I18" s="145">
        <v>4.16</v>
      </c>
      <c r="J18" s="145"/>
      <c r="K18" s="145">
        <f t="shared" si="0"/>
        <v>4.16</v>
      </c>
      <c r="L18" s="145"/>
      <c r="M18" s="145"/>
      <c r="N18" s="145"/>
    </row>
    <row r="19" spans="1:14" ht="20.100000000000001" customHeight="1">
      <c r="A19" s="159"/>
      <c r="B19" s="145"/>
      <c r="C19" s="163"/>
      <c r="D19" s="147" t="s">
        <v>175</v>
      </c>
      <c r="E19" s="148"/>
      <c r="F19" s="149"/>
      <c r="G19" s="29" t="s">
        <v>76</v>
      </c>
      <c r="H19" s="32">
        <v>0.84150000000000003</v>
      </c>
      <c r="I19" s="145">
        <v>4.16</v>
      </c>
      <c r="J19" s="145"/>
      <c r="K19" s="145">
        <f t="shared" si="0"/>
        <v>4.16</v>
      </c>
      <c r="L19" s="145"/>
      <c r="M19" s="145"/>
      <c r="N19" s="145"/>
    </row>
    <row r="20" spans="1:14" ht="20.100000000000001" customHeight="1">
      <c r="A20" s="159"/>
      <c r="B20" s="145"/>
      <c r="C20" s="161" t="s">
        <v>176</v>
      </c>
      <c r="D20" s="146" t="s">
        <v>177</v>
      </c>
      <c r="E20" s="146"/>
      <c r="F20" s="146"/>
      <c r="G20" s="29" t="s">
        <v>100</v>
      </c>
      <c r="H20" s="30">
        <v>1</v>
      </c>
      <c r="I20" s="145">
        <v>4.16</v>
      </c>
      <c r="J20" s="145"/>
      <c r="K20" s="145">
        <f t="shared" si="0"/>
        <v>4.16</v>
      </c>
      <c r="L20" s="145"/>
      <c r="M20" s="145"/>
      <c r="N20" s="145"/>
    </row>
    <row r="21" spans="1:14" ht="20.100000000000001" customHeight="1">
      <c r="A21" s="159"/>
      <c r="B21" s="145"/>
      <c r="C21" s="162"/>
      <c r="D21" s="146" t="s">
        <v>178</v>
      </c>
      <c r="E21" s="146"/>
      <c r="F21" s="146"/>
      <c r="G21" s="29" t="s">
        <v>100</v>
      </c>
      <c r="H21" s="30">
        <v>1</v>
      </c>
      <c r="I21" s="145">
        <v>4.16</v>
      </c>
      <c r="J21" s="145"/>
      <c r="K21" s="145">
        <f t="shared" si="0"/>
        <v>4.16</v>
      </c>
      <c r="L21" s="145"/>
      <c r="M21" s="145"/>
      <c r="N21" s="145"/>
    </row>
    <row r="22" spans="1:14" ht="20.100000000000001" customHeight="1">
      <c r="A22" s="159"/>
      <c r="B22" s="145"/>
      <c r="C22" s="162"/>
      <c r="D22" s="146" t="s">
        <v>179</v>
      </c>
      <c r="E22" s="146"/>
      <c r="F22" s="146"/>
      <c r="G22" s="29" t="s">
        <v>100</v>
      </c>
      <c r="H22" s="30">
        <v>1</v>
      </c>
      <c r="I22" s="145">
        <v>4.16</v>
      </c>
      <c r="J22" s="145"/>
      <c r="K22" s="145">
        <f t="shared" si="0"/>
        <v>4.16</v>
      </c>
      <c r="L22" s="145"/>
      <c r="M22" s="145"/>
      <c r="N22" s="145"/>
    </row>
    <row r="23" spans="1:14" ht="20.100000000000001" customHeight="1">
      <c r="A23" s="159"/>
      <c r="B23" s="145"/>
      <c r="C23" s="163"/>
      <c r="D23" s="147" t="s">
        <v>180</v>
      </c>
      <c r="E23" s="148"/>
      <c r="F23" s="149"/>
      <c r="G23" s="29" t="s">
        <v>98</v>
      </c>
      <c r="H23" s="32">
        <v>0.98050000000000004</v>
      </c>
      <c r="I23" s="145">
        <v>4.16</v>
      </c>
      <c r="J23" s="145"/>
      <c r="K23" s="145">
        <f t="shared" si="0"/>
        <v>4.16</v>
      </c>
      <c r="L23" s="145"/>
      <c r="M23" s="145"/>
      <c r="N23" s="145"/>
    </row>
    <row r="24" spans="1:14" ht="20.100000000000001" customHeight="1">
      <c r="A24" s="159"/>
      <c r="B24" s="145"/>
      <c r="C24" s="27" t="s">
        <v>181</v>
      </c>
      <c r="D24" s="151" t="s">
        <v>182</v>
      </c>
      <c r="E24" s="151"/>
      <c r="F24" s="151"/>
      <c r="G24" s="29" t="s">
        <v>106</v>
      </c>
      <c r="H24" s="30">
        <v>1</v>
      </c>
      <c r="I24" s="145">
        <v>4.16</v>
      </c>
      <c r="J24" s="145"/>
      <c r="K24" s="145">
        <f t="shared" si="0"/>
        <v>4.16</v>
      </c>
      <c r="L24" s="145"/>
      <c r="M24" s="145"/>
      <c r="N24" s="145"/>
    </row>
    <row r="25" spans="1:14" ht="60.95" customHeight="1">
      <c r="A25" s="159"/>
      <c r="B25" s="161" t="s">
        <v>183</v>
      </c>
      <c r="C25" s="27" t="s">
        <v>184</v>
      </c>
      <c r="D25" s="146" t="s">
        <v>185</v>
      </c>
      <c r="E25" s="146"/>
      <c r="F25" s="146"/>
      <c r="G25" s="29" t="s">
        <v>109</v>
      </c>
      <c r="H25" s="32">
        <v>0.63139999999999996</v>
      </c>
      <c r="I25" s="145">
        <v>6</v>
      </c>
      <c r="J25" s="145"/>
      <c r="K25" s="145">
        <v>0</v>
      </c>
      <c r="L25" s="145"/>
      <c r="M25" s="150" t="s">
        <v>86</v>
      </c>
      <c r="N25" s="150"/>
    </row>
    <row r="26" spans="1:14" ht="51.95" customHeight="1">
      <c r="A26" s="159"/>
      <c r="B26" s="162"/>
      <c r="C26" s="161" t="s">
        <v>186</v>
      </c>
      <c r="D26" s="146" t="s">
        <v>187</v>
      </c>
      <c r="E26" s="146"/>
      <c r="F26" s="146"/>
      <c r="G26" s="29" t="s">
        <v>112</v>
      </c>
      <c r="H26" s="32">
        <v>0.42730000000000001</v>
      </c>
      <c r="I26" s="145">
        <v>6</v>
      </c>
      <c r="J26" s="145"/>
      <c r="K26" s="145">
        <v>4.66</v>
      </c>
      <c r="L26" s="145"/>
      <c r="M26" s="150" t="s">
        <v>113</v>
      </c>
      <c r="N26" s="150"/>
    </row>
    <row r="27" spans="1:14" ht="20.100000000000001" customHeight="1">
      <c r="A27" s="159"/>
      <c r="B27" s="162"/>
      <c r="C27" s="163"/>
      <c r="D27" s="146" t="s">
        <v>188</v>
      </c>
      <c r="E27" s="146" t="s">
        <v>188</v>
      </c>
      <c r="F27" s="146" t="s">
        <v>188</v>
      </c>
      <c r="G27" s="29" t="s">
        <v>189</v>
      </c>
      <c r="H27" s="30">
        <v>1</v>
      </c>
      <c r="I27" s="145">
        <v>6</v>
      </c>
      <c r="J27" s="145"/>
      <c r="K27" s="145">
        <v>6</v>
      </c>
      <c r="L27" s="145"/>
      <c r="M27" s="145"/>
      <c r="N27" s="145"/>
    </row>
    <row r="28" spans="1:14" ht="20.100000000000001" customHeight="1">
      <c r="A28" s="159"/>
      <c r="B28" s="162"/>
      <c r="C28" s="161" t="s">
        <v>190</v>
      </c>
      <c r="D28" s="146" t="s">
        <v>191</v>
      </c>
      <c r="E28" s="146" t="s">
        <v>191</v>
      </c>
      <c r="F28" s="146" t="s">
        <v>191</v>
      </c>
      <c r="G28" s="29" t="s">
        <v>57</v>
      </c>
      <c r="H28" s="30">
        <v>1</v>
      </c>
      <c r="I28" s="145">
        <v>6</v>
      </c>
      <c r="J28" s="145"/>
      <c r="K28" s="145">
        <v>6</v>
      </c>
      <c r="L28" s="145"/>
      <c r="M28" s="145"/>
      <c r="N28" s="145"/>
    </row>
    <row r="29" spans="1:14" ht="20.100000000000001" customHeight="1">
      <c r="A29" s="159"/>
      <c r="B29" s="163"/>
      <c r="C29" s="163"/>
      <c r="D29" s="146" t="s">
        <v>192</v>
      </c>
      <c r="E29" s="146" t="s">
        <v>192</v>
      </c>
      <c r="F29" s="146" t="s">
        <v>192</v>
      </c>
      <c r="G29" s="29" t="s">
        <v>57</v>
      </c>
      <c r="H29" s="30">
        <v>1</v>
      </c>
      <c r="I29" s="145">
        <v>6</v>
      </c>
      <c r="J29" s="145"/>
      <c r="K29" s="145">
        <v>6</v>
      </c>
      <c r="L29" s="145"/>
      <c r="M29" s="145"/>
      <c r="N29" s="145"/>
    </row>
    <row r="30" spans="1:14" ht="20.100000000000001" customHeight="1">
      <c r="A30" s="159"/>
      <c r="B30" s="161" t="s">
        <v>193</v>
      </c>
      <c r="C30" s="161" t="s">
        <v>194</v>
      </c>
      <c r="D30" s="146" t="s">
        <v>195</v>
      </c>
      <c r="E30" s="146"/>
      <c r="F30" s="146"/>
      <c r="G30" s="29" t="s">
        <v>74</v>
      </c>
      <c r="H30" s="30">
        <v>0.98</v>
      </c>
      <c r="I30" s="145">
        <v>5</v>
      </c>
      <c r="J30" s="145"/>
      <c r="K30" s="145">
        <v>5</v>
      </c>
      <c r="L30" s="145"/>
      <c r="M30" s="145"/>
      <c r="N30" s="145"/>
    </row>
    <row r="31" spans="1:14" ht="20.100000000000001" customHeight="1">
      <c r="A31" s="160"/>
      <c r="B31" s="163"/>
      <c r="C31" s="163"/>
      <c r="D31" s="146" t="s">
        <v>131</v>
      </c>
      <c r="E31" s="146" t="s">
        <v>131</v>
      </c>
      <c r="F31" s="146" t="s">
        <v>131</v>
      </c>
      <c r="G31" s="33" t="s">
        <v>74</v>
      </c>
      <c r="H31" s="34">
        <v>0.96499999999999997</v>
      </c>
      <c r="I31" s="145">
        <v>5</v>
      </c>
      <c r="J31" s="145"/>
      <c r="K31" s="145">
        <v>5</v>
      </c>
      <c r="L31" s="145"/>
      <c r="M31" s="145"/>
      <c r="N31" s="145"/>
    </row>
    <row r="32" spans="1:14" ht="20.100000000000001" customHeight="1">
      <c r="A32" s="152" t="s">
        <v>196</v>
      </c>
      <c r="B32" s="152"/>
      <c r="C32" s="152"/>
      <c r="D32" s="152"/>
      <c r="E32" s="152"/>
      <c r="F32" s="152"/>
      <c r="G32" s="152"/>
      <c r="H32" s="152"/>
      <c r="I32" s="152">
        <f>SUM(I13:I31)+J6</f>
        <v>100</v>
      </c>
      <c r="J32" s="152"/>
      <c r="K32" s="153">
        <f>SUM(K13:K31)+N6</f>
        <v>91.243093654253599</v>
      </c>
      <c r="L32" s="153"/>
      <c r="M32" s="154"/>
      <c r="N32" s="154"/>
    </row>
    <row r="33" spans="1:14" ht="20.100000000000001" customHeight="1">
      <c r="A33" s="6" t="s">
        <v>197</v>
      </c>
      <c r="B33" s="155" t="s">
        <v>121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7"/>
    </row>
  </sheetData>
  <mergeCells count="135">
    <mergeCell ref="B33:N33"/>
    <mergeCell ref="A10:A11"/>
    <mergeCell ref="A12:A31"/>
    <mergeCell ref="B13:B24"/>
    <mergeCell ref="B25:B29"/>
    <mergeCell ref="B30:B31"/>
    <mergeCell ref="C13:C16"/>
    <mergeCell ref="C17:C19"/>
    <mergeCell ref="C20:C23"/>
    <mergeCell ref="C26:C27"/>
    <mergeCell ref="C28:C29"/>
    <mergeCell ref="C30:C31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8" type="noConversion"/>
  <printOptions horizontalCentered="1"/>
  <pageMargins left="0.35763888888888901" right="0.35763888888888901" top="1" bottom="0.80277777777777803" header="0.5" footer="0.5"/>
  <pageSetup paperSize="9" scale="87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Q14" sqref="Q14"/>
    </sheetView>
  </sheetViews>
  <sheetFormatPr defaultColWidth="9" defaultRowHeight="13.5"/>
  <cols>
    <col min="1" max="1" width="5.25" customWidth="1"/>
    <col min="3" max="3" width="12.3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0.100000000000001" customHeight="1">
      <c r="A2" s="139" t="s">
        <v>136</v>
      </c>
      <c r="B2" s="139"/>
      <c r="C2" s="139" t="s">
        <v>198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20.100000000000001" customHeight="1">
      <c r="A3" s="139" t="s">
        <v>137</v>
      </c>
      <c r="B3" s="139"/>
      <c r="C3" s="139" t="s">
        <v>148</v>
      </c>
      <c r="D3" s="139"/>
      <c r="E3" s="139"/>
      <c r="F3" s="139"/>
      <c r="G3" s="139"/>
      <c r="H3" s="139" t="s">
        <v>153</v>
      </c>
      <c r="I3" s="139"/>
      <c r="J3" s="139" t="s">
        <v>15</v>
      </c>
      <c r="K3" s="139"/>
      <c r="L3" s="139"/>
      <c r="M3" s="139"/>
      <c r="N3" s="139"/>
    </row>
    <row r="4" spans="1:14" ht="20.100000000000001" customHeight="1">
      <c r="A4" s="139" t="s">
        <v>138</v>
      </c>
      <c r="B4" s="139"/>
      <c r="C4" s="139"/>
      <c r="D4" s="139"/>
      <c r="E4" s="139" t="s">
        <v>17</v>
      </c>
      <c r="F4" s="139" t="s">
        <v>154</v>
      </c>
      <c r="G4" s="139"/>
      <c r="H4" s="139" t="s">
        <v>155</v>
      </c>
      <c r="I4" s="139"/>
      <c r="J4" s="139" t="s">
        <v>21</v>
      </c>
      <c r="K4" s="139"/>
      <c r="L4" s="139" t="s">
        <v>156</v>
      </c>
      <c r="M4" s="139"/>
      <c r="N4" s="139" t="s">
        <v>22</v>
      </c>
    </row>
    <row r="5" spans="1:14" ht="20.100000000000001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20.100000000000001" customHeight="1">
      <c r="A6" s="139"/>
      <c r="B6" s="139"/>
      <c r="C6" s="140" t="s">
        <v>157</v>
      </c>
      <c r="D6" s="140"/>
      <c r="E6" s="1">
        <f>E7+E8</f>
        <v>81.739999999999995</v>
      </c>
      <c r="F6" s="139">
        <f>F7+F8</f>
        <v>81.739999999999995</v>
      </c>
      <c r="G6" s="139"/>
      <c r="H6" s="141">
        <f>H7+H8</f>
        <v>72.562590999999998</v>
      </c>
      <c r="I6" s="141"/>
      <c r="J6" s="139">
        <v>10</v>
      </c>
      <c r="K6" s="139"/>
      <c r="L6" s="142">
        <f>H6/F6</f>
        <v>0.887724382187424</v>
      </c>
      <c r="M6" s="142"/>
      <c r="N6" s="2">
        <f>L6*J6</f>
        <v>8.8772438218742398</v>
      </c>
    </row>
    <row r="7" spans="1:14" ht="20.100000000000001" customHeight="1">
      <c r="A7" s="139"/>
      <c r="B7" s="139"/>
      <c r="C7" s="139" t="s">
        <v>158</v>
      </c>
      <c r="D7" s="139"/>
      <c r="E7" s="1">
        <v>75</v>
      </c>
      <c r="F7" s="139">
        <v>75</v>
      </c>
      <c r="G7" s="139"/>
      <c r="H7" s="141">
        <f>(725625.91-67448.95)/10000</f>
        <v>65.817695999999998</v>
      </c>
      <c r="I7" s="141"/>
      <c r="J7" s="139" t="s">
        <v>25</v>
      </c>
      <c r="K7" s="139"/>
      <c r="L7" s="139"/>
      <c r="M7" s="139"/>
      <c r="N7" s="1" t="s">
        <v>25</v>
      </c>
    </row>
    <row r="8" spans="1:14" ht="20.100000000000001" customHeight="1">
      <c r="A8" s="139"/>
      <c r="B8" s="139"/>
      <c r="C8" s="139" t="s">
        <v>159</v>
      </c>
      <c r="D8" s="139"/>
      <c r="E8" s="1">
        <v>6.74</v>
      </c>
      <c r="F8" s="139">
        <v>6.74</v>
      </c>
      <c r="G8" s="139"/>
      <c r="H8" s="141">
        <f>67448.95/10000</f>
        <v>6.7448949999999996</v>
      </c>
      <c r="I8" s="141"/>
      <c r="J8" s="139" t="s">
        <v>25</v>
      </c>
      <c r="K8" s="139"/>
      <c r="L8" s="139"/>
      <c r="M8" s="139"/>
      <c r="N8" s="1" t="s">
        <v>25</v>
      </c>
    </row>
    <row r="9" spans="1:14" ht="20.100000000000001" customHeight="1">
      <c r="A9" s="139"/>
      <c r="B9" s="139"/>
      <c r="C9" s="139" t="s">
        <v>146</v>
      </c>
      <c r="D9" s="139"/>
      <c r="E9" s="1"/>
      <c r="F9" s="139"/>
      <c r="G9" s="139"/>
      <c r="H9" s="139"/>
      <c r="I9" s="139"/>
      <c r="J9" s="139" t="s">
        <v>25</v>
      </c>
      <c r="K9" s="139"/>
      <c r="L9" s="139"/>
      <c r="M9" s="139"/>
      <c r="N9" s="1" t="s">
        <v>25</v>
      </c>
    </row>
    <row r="10" spans="1:14" ht="20.100000000000001" customHeight="1">
      <c r="A10" s="139" t="s">
        <v>160</v>
      </c>
      <c r="B10" s="139" t="s">
        <v>28</v>
      </c>
      <c r="C10" s="139"/>
      <c r="D10" s="139"/>
      <c r="E10" s="139"/>
      <c r="F10" s="139"/>
      <c r="G10" s="139"/>
      <c r="H10" s="139" t="s">
        <v>161</v>
      </c>
      <c r="I10" s="139"/>
      <c r="J10" s="139"/>
      <c r="K10" s="139"/>
      <c r="L10" s="139"/>
      <c r="M10" s="139"/>
      <c r="N10" s="139"/>
    </row>
    <row r="11" spans="1:14" ht="51.95" customHeight="1">
      <c r="A11" s="139"/>
      <c r="B11" s="144" t="s">
        <v>199</v>
      </c>
      <c r="C11" s="144"/>
      <c r="D11" s="144"/>
      <c r="E11" s="144"/>
      <c r="F11" s="144"/>
      <c r="G11" s="144"/>
      <c r="H11" s="144" t="s">
        <v>200</v>
      </c>
      <c r="I11" s="144"/>
      <c r="J11" s="144"/>
      <c r="K11" s="144"/>
      <c r="L11" s="144"/>
      <c r="M11" s="144"/>
      <c r="N11" s="144"/>
    </row>
    <row r="12" spans="1:14" ht="21" customHeight="1">
      <c r="A12" s="158" t="s">
        <v>164</v>
      </c>
      <c r="B12" s="27" t="s">
        <v>37</v>
      </c>
      <c r="C12" s="27" t="s">
        <v>38</v>
      </c>
      <c r="D12" s="145" t="s">
        <v>39</v>
      </c>
      <c r="E12" s="145"/>
      <c r="F12" s="145"/>
      <c r="G12" s="27" t="s">
        <v>40</v>
      </c>
      <c r="H12" s="27" t="s">
        <v>41</v>
      </c>
      <c r="I12" s="145" t="s">
        <v>21</v>
      </c>
      <c r="J12" s="145"/>
      <c r="K12" s="145" t="s">
        <v>22</v>
      </c>
      <c r="L12" s="145"/>
      <c r="M12" s="145" t="s">
        <v>42</v>
      </c>
      <c r="N12" s="145"/>
    </row>
    <row r="13" spans="1:14" ht="21" customHeight="1">
      <c r="A13" s="159"/>
      <c r="B13" s="145" t="s">
        <v>165</v>
      </c>
      <c r="C13" s="161" t="s">
        <v>166</v>
      </c>
      <c r="D13" s="146" t="s">
        <v>201</v>
      </c>
      <c r="E13" s="146"/>
      <c r="F13" s="146"/>
      <c r="G13" s="29" t="s">
        <v>202</v>
      </c>
      <c r="H13" s="27" t="s">
        <v>203</v>
      </c>
      <c r="I13" s="145">
        <v>5</v>
      </c>
      <c r="J13" s="145"/>
      <c r="K13" s="145">
        <v>5</v>
      </c>
      <c r="L13" s="145"/>
      <c r="M13" s="145"/>
      <c r="N13" s="145"/>
    </row>
    <row r="14" spans="1:14" ht="21" customHeight="1">
      <c r="A14" s="159"/>
      <c r="B14" s="145"/>
      <c r="C14" s="162"/>
      <c r="D14" s="146" t="s">
        <v>168</v>
      </c>
      <c r="E14" s="146"/>
      <c r="F14" s="146"/>
      <c r="G14" s="29" t="s">
        <v>46</v>
      </c>
      <c r="H14" s="30">
        <v>1</v>
      </c>
      <c r="I14" s="145">
        <v>5</v>
      </c>
      <c r="J14" s="145"/>
      <c r="K14" s="145">
        <v>5</v>
      </c>
      <c r="L14" s="145"/>
      <c r="M14" s="145"/>
      <c r="N14" s="145"/>
    </row>
    <row r="15" spans="1:14" ht="21" customHeight="1">
      <c r="A15" s="159"/>
      <c r="B15" s="145"/>
      <c r="C15" s="162"/>
      <c r="D15" s="146" t="s">
        <v>204</v>
      </c>
      <c r="E15" s="146"/>
      <c r="F15" s="146"/>
      <c r="G15" s="29" t="s">
        <v>46</v>
      </c>
      <c r="H15" s="30">
        <v>1</v>
      </c>
      <c r="I15" s="145">
        <v>5</v>
      </c>
      <c r="J15" s="145"/>
      <c r="K15" s="145">
        <v>5</v>
      </c>
      <c r="L15" s="145"/>
      <c r="M15" s="145"/>
      <c r="N15" s="145"/>
    </row>
    <row r="16" spans="1:14" ht="21" customHeight="1">
      <c r="A16" s="159"/>
      <c r="B16" s="145"/>
      <c r="C16" s="163"/>
      <c r="D16" s="147" t="s">
        <v>205</v>
      </c>
      <c r="E16" s="148"/>
      <c r="F16" s="149"/>
      <c r="G16" s="29" t="s">
        <v>46</v>
      </c>
      <c r="H16" s="30">
        <v>1</v>
      </c>
      <c r="I16" s="145">
        <v>5</v>
      </c>
      <c r="J16" s="145"/>
      <c r="K16" s="145">
        <v>5</v>
      </c>
      <c r="L16" s="145"/>
      <c r="M16" s="145"/>
      <c r="N16" s="145"/>
    </row>
    <row r="17" spans="1:14" ht="21" customHeight="1">
      <c r="A17" s="159"/>
      <c r="B17" s="145"/>
      <c r="C17" s="161" t="s">
        <v>172</v>
      </c>
      <c r="D17" s="146" t="s">
        <v>206</v>
      </c>
      <c r="E17" s="146"/>
      <c r="F17" s="146"/>
      <c r="G17" s="29" t="s">
        <v>46</v>
      </c>
      <c r="H17" s="30">
        <v>1</v>
      </c>
      <c r="I17" s="145">
        <v>5</v>
      </c>
      <c r="J17" s="145"/>
      <c r="K17" s="145">
        <v>5</v>
      </c>
      <c r="L17" s="145"/>
      <c r="M17" s="145"/>
      <c r="N17" s="145"/>
    </row>
    <row r="18" spans="1:14" ht="21" customHeight="1">
      <c r="A18" s="159"/>
      <c r="B18" s="145"/>
      <c r="C18" s="162"/>
      <c r="D18" s="146" t="s">
        <v>207</v>
      </c>
      <c r="E18" s="146"/>
      <c r="F18" s="146"/>
      <c r="G18" s="29" t="s">
        <v>46</v>
      </c>
      <c r="H18" s="30">
        <v>1</v>
      </c>
      <c r="I18" s="145">
        <v>5</v>
      </c>
      <c r="J18" s="145"/>
      <c r="K18" s="145">
        <v>5</v>
      </c>
      <c r="L18" s="145"/>
      <c r="M18" s="145"/>
      <c r="N18" s="145"/>
    </row>
    <row r="19" spans="1:14" ht="21" customHeight="1">
      <c r="A19" s="159"/>
      <c r="B19" s="145"/>
      <c r="C19" s="161" t="s">
        <v>176</v>
      </c>
      <c r="D19" s="146" t="s">
        <v>178</v>
      </c>
      <c r="E19" s="146"/>
      <c r="F19" s="146"/>
      <c r="G19" s="29" t="s">
        <v>100</v>
      </c>
      <c r="H19" s="30">
        <v>1</v>
      </c>
      <c r="I19" s="145">
        <v>5</v>
      </c>
      <c r="J19" s="145"/>
      <c r="K19" s="145">
        <v>5</v>
      </c>
      <c r="L19" s="145"/>
      <c r="M19" s="145"/>
      <c r="N19" s="145"/>
    </row>
    <row r="20" spans="1:14" ht="21" customHeight="1">
      <c r="A20" s="159"/>
      <c r="B20" s="145"/>
      <c r="C20" s="162"/>
      <c r="D20" s="146" t="s">
        <v>208</v>
      </c>
      <c r="E20" s="146"/>
      <c r="F20" s="146"/>
      <c r="G20" s="29" t="s">
        <v>100</v>
      </c>
      <c r="H20" s="30">
        <v>1</v>
      </c>
      <c r="I20" s="145">
        <v>5</v>
      </c>
      <c r="J20" s="145"/>
      <c r="K20" s="145">
        <v>5</v>
      </c>
      <c r="L20" s="145"/>
      <c r="M20" s="145"/>
      <c r="N20" s="145"/>
    </row>
    <row r="21" spans="1:14" ht="21" customHeight="1">
      <c r="A21" s="159"/>
      <c r="B21" s="145"/>
      <c r="C21" s="162"/>
      <c r="D21" s="146" t="s">
        <v>209</v>
      </c>
      <c r="E21" s="146"/>
      <c r="F21" s="146"/>
      <c r="G21" s="29" t="s">
        <v>100</v>
      </c>
      <c r="H21" s="30">
        <v>1</v>
      </c>
      <c r="I21" s="145">
        <v>5</v>
      </c>
      <c r="J21" s="145"/>
      <c r="K21" s="145">
        <v>5</v>
      </c>
      <c r="L21" s="145"/>
      <c r="M21" s="145"/>
      <c r="N21" s="145"/>
    </row>
    <row r="22" spans="1:14" ht="21" customHeight="1">
      <c r="A22" s="159"/>
      <c r="B22" s="145"/>
      <c r="C22" s="27" t="s">
        <v>181</v>
      </c>
      <c r="D22" s="151" t="s">
        <v>182</v>
      </c>
      <c r="E22" s="151"/>
      <c r="F22" s="151"/>
      <c r="G22" s="29" t="s">
        <v>106</v>
      </c>
      <c r="H22" s="30">
        <v>1</v>
      </c>
      <c r="I22" s="145">
        <v>5</v>
      </c>
      <c r="J22" s="145"/>
      <c r="K22" s="145">
        <v>5</v>
      </c>
      <c r="L22" s="145"/>
      <c r="M22" s="145"/>
      <c r="N22" s="145"/>
    </row>
    <row r="23" spans="1:14" ht="21" customHeight="1">
      <c r="A23" s="159"/>
      <c r="B23" s="162" t="s">
        <v>183</v>
      </c>
      <c r="C23" s="28" t="s">
        <v>186</v>
      </c>
      <c r="D23" s="146" t="s">
        <v>188</v>
      </c>
      <c r="E23" s="146"/>
      <c r="F23" s="146"/>
      <c r="G23" s="29" t="s">
        <v>189</v>
      </c>
      <c r="H23" s="30">
        <v>1</v>
      </c>
      <c r="I23" s="145">
        <v>15</v>
      </c>
      <c r="J23" s="145"/>
      <c r="K23" s="145">
        <v>15</v>
      </c>
      <c r="L23" s="145"/>
      <c r="M23" s="145"/>
      <c r="N23" s="145"/>
    </row>
    <row r="24" spans="1:14" ht="21" customHeight="1">
      <c r="A24" s="159"/>
      <c r="B24" s="162"/>
      <c r="C24" s="28" t="s">
        <v>190</v>
      </c>
      <c r="D24" s="146" t="s">
        <v>210</v>
      </c>
      <c r="E24" s="146"/>
      <c r="F24" s="146"/>
      <c r="G24" s="29" t="s">
        <v>57</v>
      </c>
      <c r="H24" s="30">
        <v>1</v>
      </c>
      <c r="I24" s="145">
        <v>15</v>
      </c>
      <c r="J24" s="145"/>
      <c r="K24" s="145">
        <v>15</v>
      </c>
      <c r="L24" s="145"/>
      <c r="M24" s="145"/>
      <c r="N24" s="145"/>
    </row>
    <row r="25" spans="1:14" ht="21" customHeight="1">
      <c r="A25" s="159"/>
      <c r="B25" s="28" t="s">
        <v>193</v>
      </c>
      <c r="C25" s="28" t="s">
        <v>194</v>
      </c>
      <c r="D25" s="146" t="s">
        <v>211</v>
      </c>
      <c r="E25" s="146"/>
      <c r="F25" s="146"/>
      <c r="G25" s="29" t="s">
        <v>74</v>
      </c>
      <c r="H25" s="30">
        <v>0.98</v>
      </c>
      <c r="I25" s="145">
        <v>10</v>
      </c>
      <c r="J25" s="145"/>
      <c r="K25" s="145">
        <v>10</v>
      </c>
      <c r="L25" s="145"/>
      <c r="M25" s="145"/>
      <c r="N25" s="145"/>
    </row>
    <row r="26" spans="1:14" ht="21" customHeight="1">
      <c r="A26" s="152" t="s">
        <v>196</v>
      </c>
      <c r="B26" s="152"/>
      <c r="C26" s="152"/>
      <c r="D26" s="152"/>
      <c r="E26" s="152"/>
      <c r="F26" s="152"/>
      <c r="G26" s="152"/>
      <c r="H26" s="152"/>
      <c r="I26" s="152">
        <f>SUM(I13:I25)+J6</f>
        <v>100</v>
      </c>
      <c r="J26" s="152"/>
      <c r="K26" s="153">
        <f>SUM(K13:K25)+N6</f>
        <v>98.877243821874202</v>
      </c>
      <c r="L26" s="153"/>
      <c r="M26" s="154"/>
      <c r="N26" s="154"/>
    </row>
    <row r="27" spans="1:14" ht="21" customHeight="1">
      <c r="A27" s="6" t="s">
        <v>197</v>
      </c>
      <c r="B27" s="155" t="s">
        <v>212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ht="15.95" customHeight="1"/>
  </sheetData>
  <mergeCells count="107">
    <mergeCell ref="B27:N27"/>
    <mergeCell ref="A10:A11"/>
    <mergeCell ref="A12:A25"/>
    <mergeCell ref="B13:B22"/>
    <mergeCell ref="B23:B24"/>
    <mergeCell ref="C13:C16"/>
    <mergeCell ref="C17:C18"/>
    <mergeCell ref="C19:C21"/>
    <mergeCell ref="E4:E5"/>
    <mergeCell ref="N4:N5"/>
    <mergeCell ref="A4:B9"/>
    <mergeCell ref="C4:D5"/>
    <mergeCell ref="F4:G5"/>
    <mergeCell ref="H4:I5"/>
    <mergeCell ref="J4:K5"/>
    <mergeCell ref="L4:M5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</mergeCells>
  <phoneticPr fontId="28" type="noConversion"/>
  <printOptions horizontalCentered="1"/>
  <pageMargins left="0.35763888888888901" right="0.35763888888888901" top="1" bottom="0.80277777777777803" header="0.5" footer="0.5"/>
  <pageSetup paperSize="9" scale="91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>
      <selection activeCell="B5" sqref="B5"/>
    </sheetView>
  </sheetViews>
  <sheetFormatPr defaultColWidth="9" defaultRowHeight="13.5"/>
  <cols>
    <col min="1" max="1" width="5.75" style="10" customWidth="1"/>
    <col min="2" max="2" width="23" customWidth="1"/>
    <col min="3" max="3" width="21.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132" t="s">
        <v>213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s="8" customFormat="1" ht="30" customHeight="1">
      <c r="A2" s="167" t="s">
        <v>135</v>
      </c>
      <c r="B2" s="170" t="s">
        <v>214</v>
      </c>
      <c r="C2" s="171" t="s">
        <v>137</v>
      </c>
      <c r="D2" s="164" t="s">
        <v>215</v>
      </c>
      <c r="E2" s="165"/>
      <c r="F2" s="165"/>
      <c r="G2" s="165"/>
      <c r="H2" s="165"/>
      <c r="I2" s="165"/>
      <c r="J2" s="166"/>
      <c r="K2" s="167" t="s">
        <v>139</v>
      </c>
      <c r="L2" s="167" t="s">
        <v>140</v>
      </c>
    </row>
    <row r="3" spans="1:12" s="8" customFormat="1" ht="30" customHeight="1">
      <c r="A3" s="168"/>
      <c r="B3" s="170"/>
      <c r="C3" s="171"/>
      <c r="D3" s="164" t="s">
        <v>18</v>
      </c>
      <c r="E3" s="165"/>
      <c r="F3" s="165"/>
      <c r="G3" s="165"/>
      <c r="H3" s="166"/>
      <c r="I3" s="172" t="s">
        <v>141</v>
      </c>
      <c r="J3" s="172" t="s">
        <v>142</v>
      </c>
      <c r="K3" s="168"/>
      <c r="L3" s="168"/>
    </row>
    <row r="4" spans="1:12" s="8" customFormat="1" ht="30" customHeight="1">
      <c r="A4" s="169"/>
      <c r="B4" s="170"/>
      <c r="C4" s="171"/>
      <c r="D4" s="12" t="s">
        <v>143</v>
      </c>
      <c r="E4" s="11" t="s">
        <v>216</v>
      </c>
      <c r="F4" s="11" t="s">
        <v>217</v>
      </c>
      <c r="G4" s="11" t="s">
        <v>218</v>
      </c>
      <c r="H4" s="11" t="s">
        <v>219</v>
      </c>
      <c r="I4" s="173"/>
      <c r="J4" s="169"/>
      <c r="K4" s="169"/>
      <c r="L4" s="168"/>
    </row>
    <row r="5" spans="1:12" ht="30" customHeight="1">
      <c r="A5" s="13">
        <v>1</v>
      </c>
      <c r="B5" s="14" t="str">
        <f>'省对市县转移支付绩效自评表（中央政法转移支付资金）'!C2</f>
        <v>中央政法转移支付资金</v>
      </c>
      <c r="C5" s="15" t="str">
        <f>'省对市县转移支付绩效自评表（中央政法转移支付资金）'!C3</f>
        <v>甘肃省高级人民法院</v>
      </c>
      <c r="D5" s="16">
        <f>E5+F5+G5+H5</f>
        <v>558.20000000000005</v>
      </c>
      <c r="E5" s="17">
        <f>'省对市县转移支付绩效自评表（中央政法转移支付资金）'!F6</f>
        <v>558.20000000000005</v>
      </c>
      <c r="F5" s="18"/>
      <c r="G5" s="18"/>
      <c r="H5" s="18"/>
      <c r="I5" s="18">
        <f>'省对市县转移支付绩效自评表（中央政法转移支付资金）'!H6</f>
        <v>393.08</v>
      </c>
      <c r="J5" s="25">
        <f>I5/D5</f>
        <v>0.70419204586169803</v>
      </c>
      <c r="K5" s="17">
        <f>'省对市县转移支付绩效自评表（中央政法转移支付资金）'!K44</f>
        <v>87.491920458617003</v>
      </c>
      <c r="L5" s="7"/>
    </row>
    <row r="6" spans="1:12" ht="30" customHeight="1">
      <c r="A6" s="13"/>
      <c r="B6" s="14"/>
      <c r="C6" s="19"/>
      <c r="D6" s="17"/>
      <c r="E6" s="17"/>
      <c r="F6" s="18"/>
      <c r="G6" s="18"/>
      <c r="H6" s="18"/>
      <c r="I6" s="18"/>
      <c r="J6" s="18"/>
      <c r="K6" s="17"/>
      <c r="L6" s="7"/>
    </row>
    <row r="7" spans="1:12" ht="30" customHeight="1">
      <c r="A7" s="13"/>
      <c r="B7" s="14"/>
      <c r="C7" s="19"/>
      <c r="D7" s="17"/>
      <c r="E7" s="17"/>
      <c r="F7" s="18"/>
      <c r="G7" s="18"/>
      <c r="H7" s="18"/>
      <c r="I7" s="18"/>
      <c r="J7" s="18"/>
      <c r="K7" s="17"/>
      <c r="L7" s="7"/>
    </row>
    <row r="8" spans="1:12" ht="30" customHeight="1">
      <c r="A8" s="13"/>
      <c r="B8" s="19"/>
      <c r="C8" s="19"/>
      <c r="D8" s="17"/>
      <c r="E8" s="17"/>
      <c r="F8" s="18"/>
      <c r="G8" s="18"/>
      <c r="H8" s="18"/>
      <c r="I8" s="18"/>
      <c r="J8" s="18"/>
      <c r="K8" s="17"/>
      <c r="L8" s="7"/>
    </row>
    <row r="9" spans="1:12" ht="30" customHeight="1">
      <c r="A9" s="13"/>
      <c r="B9" s="7"/>
      <c r="C9" s="7"/>
      <c r="D9" s="17"/>
      <c r="E9" s="17"/>
      <c r="F9" s="18"/>
      <c r="G9" s="18"/>
      <c r="H9" s="18"/>
      <c r="I9" s="18"/>
      <c r="J9" s="18"/>
      <c r="K9" s="17"/>
      <c r="L9" s="7"/>
    </row>
    <row r="10" spans="1:12" ht="30" customHeight="1">
      <c r="A10" s="13"/>
      <c r="B10" s="7"/>
      <c r="C10" s="7"/>
      <c r="D10" s="17"/>
      <c r="E10" s="17"/>
      <c r="F10" s="18"/>
      <c r="G10" s="18"/>
      <c r="H10" s="18"/>
      <c r="I10" s="18"/>
      <c r="J10" s="18"/>
      <c r="K10" s="17"/>
      <c r="L10" s="7"/>
    </row>
    <row r="11" spans="1:12" ht="30" customHeight="1">
      <c r="A11" s="13"/>
      <c r="B11" s="7"/>
      <c r="C11" s="7"/>
      <c r="D11" s="17"/>
      <c r="E11" s="17"/>
      <c r="F11" s="18"/>
      <c r="G11" s="18"/>
      <c r="H11" s="18"/>
      <c r="I11" s="18"/>
      <c r="J11" s="18"/>
      <c r="K11" s="17"/>
      <c r="L11" s="7"/>
    </row>
    <row r="12" spans="1:12" s="9" customFormat="1" ht="30" customHeight="1">
      <c r="A12" s="20"/>
      <c r="B12" s="21" t="s">
        <v>150</v>
      </c>
      <c r="C12" s="22"/>
      <c r="D12" s="23">
        <f>SUM(D5:D11)</f>
        <v>558.20000000000005</v>
      </c>
      <c r="E12" s="23">
        <f t="shared" ref="E12:K12" si="0">SUM(E5:E11)</f>
        <v>558.20000000000005</v>
      </c>
      <c r="F12" s="24"/>
      <c r="G12" s="24"/>
      <c r="H12" s="24"/>
      <c r="I12" s="24">
        <f t="shared" si="0"/>
        <v>393.08</v>
      </c>
      <c r="J12" s="26">
        <f t="shared" si="0"/>
        <v>0.70419204586169803</v>
      </c>
      <c r="K12" s="23">
        <f t="shared" si="0"/>
        <v>87.491920458617003</v>
      </c>
      <c r="L12" s="2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28" type="noConversion"/>
  <printOptions horizontalCentered="1"/>
  <pageMargins left="0.35763888888888901" right="0.35763888888888901" top="1" bottom="0.80277777777777803" header="0.5" footer="0.5"/>
  <pageSetup paperSize="9" scale="9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workbookViewId="0">
      <selection activeCell="Q35" sqref="Q35"/>
    </sheetView>
  </sheetViews>
  <sheetFormatPr defaultColWidth="9" defaultRowHeight="13.5"/>
  <cols>
    <col min="1" max="1" width="5.25" customWidth="1"/>
    <col min="3" max="3" width="10.87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3.75" customWidth="1"/>
    <col min="15" max="15" width="12.875"/>
  </cols>
  <sheetData>
    <row r="1" spans="1:14" ht="57" customHeight="1">
      <c r="A1" s="138" t="s">
        <v>220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" customHeight="1">
      <c r="A2" s="139" t="s">
        <v>214</v>
      </c>
      <c r="B2" s="139"/>
      <c r="C2" s="139" t="s">
        <v>221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5" customHeight="1">
      <c r="A3" s="139" t="s">
        <v>222</v>
      </c>
      <c r="B3" s="139"/>
      <c r="C3" s="139" t="s">
        <v>148</v>
      </c>
      <c r="D3" s="139"/>
      <c r="E3" s="139"/>
      <c r="F3" s="139"/>
      <c r="G3" s="139"/>
      <c r="H3" s="174" t="s">
        <v>153</v>
      </c>
      <c r="I3" s="174"/>
      <c r="J3" s="139" t="s">
        <v>15</v>
      </c>
      <c r="K3" s="139"/>
      <c r="L3" s="139"/>
      <c r="M3" s="139"/>
      <c r="N3" s="139"/>
    </row>
    <row r="4" spans="1:14" ht="15" customHeight="1">
      <c r="A4" s="139" t="s">
        <v>138</v>
      </c>
      <c r="B4" s="139"/>
      <c r="C4" s="139"/>
      <c r="D4" s="139"/>
      <c r="E4" s="139" t="s">
        <v>17</v>
      </c>
      <c r="F4" s="139" t="s">
        <v>154</v>
      </c>
      <c r="G4" s="139"/>
      <c r="H4" s="139" t="s">
        <v>155</v>
      </c>
      <c r="I4" s="139"/>
      <c r="J4" s="139" t="s">
        <v>21</v>
      </c>
      <c r="K4" s="139"/>
      <c r="L4" s="139" t="s">
        <v>156</v>
      </c>
      <c r="M4" s="139"/>
      <c r="N4" s="139" t="s">
        <v>22</v>
      </c>
    </row>
    <row r="5" spans="1:14" ht="1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" customHeight="1">
      <c r="A6" s="139"/>
      <c r="B6" s="139"/>
      <c r="C6" s="140" t="s">
        <v>157</v>
      </c>
      <c r="D6" s="140"/>
      <c r="E6" s="2">
        <f>E7</f>
        <v>538.20000000000005</v>
      </c>
      <c r="F6" s="141">
        <f>F7</f>
        <v>558.20000000000005</v>
      </c>
      <c r="G6" s="141"/>
      <c r="H6" s="141">
        <f>H7</f>
        <v>393.08</v>
      </c>
      <c r="I6" s="141"/>
      <c r="J6" s="139">
        <v>10</v>
      </c>
      <c r="K6" s="139"/>
      <c r="L6" s="142">
        <f>H6/F6</f>
        <v>0.70419204586169803</v>
      </c>
      <c r="M6" s="142"/>
      <c r="N6" s="2">
        <f>L6*J6</f>
        <v>7.0419204586169801</v>
      </c>
    </row>
    <row r="7" spans="1:14" ht="15" customHeight="1">
      <c r="A7" s="139"/>
      <c r="B7" s="139"/>
      <c r="C7" s="139" t="s">
        <v>223</v>
      </c>
      <c r="D7" s="139"/>
      <c r="E7" s="2">
        <f>537+1.2</f>
        <v>538.20000000000005</v>
      </c>
      <c r="F7" s="141">
        <f>537+1.2+20</f>
        <v>558.20000000000005</v>
      </c>
      <c r="G7" s="141"/>
      <c r="H7" s="141">
        <v>393.08</v>
      </c>
      <c r="I7" s="141"/>
      <c r="J7" s="139" t="s">
        <v>25</v>
      </c>
      <c r="K7" s="139"/>
      <c r="L7" s="142">
        <f>H7/F7</f>
        <v>0.70419204586169803</v>
      </c>
      <c r="M7" s="142"/>
      <c r="N7" s="1" t="s">
        <v>25</v>
      </c>
    </row>
    <row r="8" spans="1:14" ht="15" customHeight="1">
      <c r="A8" s="139"/>
      <c r="B8" s="139"/>
      <c r="C8" s="175" t="s">
        <v>224</v>
      </c>
      <c r="D8" s="176"/>
      <c r="E8" s="2"/>
      <c r="F8" s="177"/>
      <c r="G8" s="178"/>
      <c r="H8" s="177"/>
      <c r="I8" s="178"/>
      <c r="J8" s="139" t="s">
        <v>25</v>
      </c>
      <c r="K8" s="139"/>
      <c r="L8" s="139"/>
      <c r="M8" s="139"/>
      <c r="N8" s="1" t="s">
        <v>25</v>
      </c>
    </row>
    <row r="9" spans="1:14" ht="15" customHeight="1">
      <c r="A9" s="139"/>
      <c r="B9" s="139"/>
      <c r="C9" s="139" t="s">
        <v>225</v>
      </c>
      <c r="D9" s="139"/>
      <c r="E9" s="1"/>
      <c r="F9" s="139"/>
      <c r="G9" s="139"/>
      <c r="H9" s="139"/>
      <c r="I9" s="139"/>
      <c r="J9" s="139" t="s">
        <v>25</v>
      </c>
      <c r="K9" s="139"/>
      <c r="L9" s="139"/>
      <c r="M9" s="139"/>
      <c r="N9" s="1" t="s">
        <v>25</v>
      </c>
    </row>
    <row r="10" spans="1:14" ht="15" customHeight="1">
      <c r="A10" s="139"/>
      <c r="B10" s="139"/>
      <c r="C10" s="139" t="s">
        <v>226</v>
      </c>
      <c r="D10" s="139"/>
      <c r="E10" s="1"/>
      <c r="F10" s="139"/>
      <c r="G10" s="139"/>
      <c r="H10" s="139"/>
      <c r="I10" s="139"/>
      <c r="J10" s="139" t="s">
        <v>25</v>
      </c>
      <c r="K10" s="139"/>
      <c r="L10" s="139"/>
      <c r="M10" s="139"/>
      <c r="N10" s="1" t="s">
        <v>25</v>
      </c>
    </row>
    <row r="11" spans="1:14" ht="15" customHeight="1">
      <c r="A11" s="139" t="s">
        <v>160</v>
      </c>
      <c r="B11" s="139" t="s">
        <v>28</v>
      </c>
      <c r="C11" s="139"/>
      <c r="D11" s="139"/>
      <c r="E11" s="139"/>
      <c r="F11" s="139"/>
      <c r="G11" s="139"/>
      <c r="H11" s="139" t="s">
        <v>161</v>
      </c>
      <c r="I11" s="139"/>
      <c r="J11" s="139"/>
      <c r="K11" s="139"/>
      <c r="L11" s="139"/>
      <c r="M11" s="139"/>
      <c r="N11" s="139"/>
    </row>
    <row r="12" spans="1:14" ht="59.1" customHeight="1">
      <c r="A12" s="139"/>
      <c r="B12" s="144" t="s">
        <v>227</v>
      </c>
      <c r="C12" s="144"/>
      <c r="D12" s="144"/>
      <c r="E12" s="144"/>
      <c r="F12" s="144"/>
      <c r="G12" s="144"/>
      <c r="H12" s="144" t="s">
        <v>228</v>
      </c>
      <c r="I12" s="144"/>
      <c r="J12" s="144"/>
      <c r="K12" s="144"/>
      <c r="L12" s="144"/>
      <c r="M12" s="144"/>
      <c r="N12" s="144"/>
    </row>
    <row r="13" spans="1:14" ht="30.95" customHeight="1">
      <c r="A13" s="193" t="s">
        <v>164</v>
      </c>
      <c r="B13" s="1" t="s">
        <v>37</v>
      </c>
      <c r="C13" s="1" t="s">
        <v>38</v>
      </c>
      <c r="D13" s="139" t="s">
        <v>39</v>
      </c>
      <c r="E13" s="139"/>
      <c r="F13" s="139"/>
      <c r="G13" s="1" t="s">
        <v>40</v>
      </c>
      <c r="H13" s="1" t="s">
        <v>41</v>
      </c>
      <c r="I13" s="139" t="s">
        <v>21</v>
      </c>
      <c r="J13" s="139"/>
      <c r="K13" s="139" t="s">
        <v>22</v>
      </c>
      <c r="L13" s="139"/>
      <c r="M13" s="139" t="s">
        <v>42</v>
      </c>
      <c r="N13" s="139"/>
    </row>
    <row r="14" spans="1:14" ht="51.95" customHeight="1">
      <c r="A14" s="193"/>
      <c r="B14" s="139" t="s">
        <v>165</v>
      </c>
      <c r="C14" s="194" t="s">
        <v>166</v>
      </c>
      <c r="D14" s="179" t="s">
        <v>229</v>
      </c>
      <c r="E14" s="179"/>
      <c r="F14" s="179"/>
      <c r="G14" s="3" t="s">
        <v>74</v>
      </c>
      <c r="H14" s="4">
        <v>0.59419999999999995</v>
      </c>
      <c r="I14" s="180">
        <v>2.17</v>
      </c>
      <c r="J14" s="180"/>
      <c r="K14" s="180">
        <v>1.52</v>
      </c>
      <c r="L14" s="180"/>
      <c r="M14" s="181" t="s">
        <v>171</v>
      </c>
      <c r="N14" s="181"/>
    </row>
    <row r="15" spans="1:14" ht="15" customHeight="1">
      <c r="A15" s="193"/>
      <c r="B15" s="139"/>
      <c r="C15" s="195"/>
      <c r="D15" s="179" t="s">
        <v>230</v>
      </c>
      <c r="E15" s="179"/>
      <c r="F15" s="179"/>
      <c r="G15" s="3" t="s">
        <v>81</v>
      </c>
      <c r="H15" s="1" t="s">
        <v>231</v>
      </c>
      <c r="I15" s="180">
        <v>2.17</v>
      </c>
      <c r="J15" s="180"/>
      <c r="K15" s="180">
        <f>I15</f>
        <v>2.17</v>
      </c>
      <c r="L15" s="180"/>
      <c r="M15" s="180"/>
      <c r="N15" s="180"/>
    </row>
    <row r="16" spans="1:14" ht="15" customHeight="1">
      <c r="A16" s="193"/>
      <c r="B16" s="139"/>
      <c r="C16" s="195"/>
      <c r="D16" s="179" t="s">
        <v>232</v>
      </c>
      <c r="E16" s="179"/>
      <c r="F16" s="179"/>
      <c r="G16" s="3" t="s">
        <v>46</v>
      </c>
      <c r="H16" s="5">
        <v>1</v>
      </c>
      <c r="I16" s="180">
        <v>2.17</v>
      </c>
      <c r="J16" s="180"/>
      <c r="K16" s="180">
        <f t="shared" ref="K16:K21" si="0">I16</f>
        <v>2.17</v>
      </c>
      <c r="L16" s="180"/>
      <c r="M16" s="180"/>
      <c r="N16" s="180"/>
    </row>
    <row r="17" spans="1:14" ht="54.95" customHeight="1">
      <c r="A17" s="193"/>
      <c r="B17" s="139"/>
      <c r="C17" s="195"/>
      <c r="D17" s="179" t="s">
        <v>233</v>
      </c>
      <c r="E17" s="179" t="s">
        <v>233</v>
      </c>
      <c r="F17" s="179" t="s">
        <v>233</v>
      </c>
      <c r="G17" s="3" t="s">
        <v>71</v>
      </c>
      <c r="H17" s="4">
        <v>0.64580000000000004</v>
      </c>
      <c r="I17" s="180">
        <v>2.17</v>
      </c>
      <c r="J17" s="180"/>
      <c r="K17" s="180">
        <v>1.59</v>
      </c>
      <c r="L17" s="180"/>
      <c r="M17" s="181" t="s">
        <v>171</v>
      </c>
      <c r="N17" s="181"/>
    </row>
    <row r="18" spans="1:14" ht="15" customHeight="1">
      <c r="A18" s="193"/>
      <c r="B18" s="139"/>
      <c r="C18" s="195"/>
      <c r="D18" s="179" t="s">
        <v>234</v>
      </c>
      <c r="E18" s="179" t="s">
        <v>234</v>
      </c>
      <c r="F18" s="179" t="s">
        <v>234</v>
      </c>
      <c r="G18" s="3" t="s">
        <v>46</v>
      </c>
      <c r="H18" s="5">
        <v>1</v>
      </c>
      <c r="I18" s="180">
        <v>2.17</v>
      </c>
      <c r="J18" s="180"/>
      <c r="K18" s="180">
        <f t="shared" si="0"/>
        <v>2.17</v>
      </c>
      <c r="L18" s="180"/>
      <c r="M18" s="182"/>
      <c r="N18" s="183"/>
    </row>
    <row r="19" spans="1:14" ht="15" customHeight="1">
      <c r="A19" s="193"/>
      <c r="B19" s="139"/>
      <c r="C19" s="195"/>
      <c r="D19" s="179" t="s">
        <v>235</v>
      </c>
      <c r="E19" s="179" t="s">
        <v>235</v>
      </c>
      <c r="F19" s="179" t="s">
        <v>235</v>
      </c>
      <c r="G19" s="3" t="s">
        <v>46</v>
      </c>
      <c r="H19" s="5">
        <v>1</v>
      </c>
      <c r="I19" s="139">
        <v>2.17</v>
      </c>
      <c r="J19" s="139"/>
      <c r="K19" s="139">
        <f t="shared" si="0"/>
        <v>2.17</v>
      </c>
      <c r="L19" s="139"/>
      <c r="M19" s="175"/>
      <c r="N19" s="176"/>
    </row>
    <row r="20" spans="1:14" ht="15" customHeight="1">
      <c r="A20" s="193"/>
      <c r="B20" s="139"/>
      <c r="C20" s="195"/>
      <c r="D20" s="179" t="s">
        <v>236</v>
      </c>
      <c r="E20" s="179" t="s">
        <v>236</v>
      </c>
      <c r="F20" s="179" t="s">
        <v>236</v>
      </c>
      <c r="G20" s="3" t="s">
        <v>76</v>
      </c>
      <c r="H20" s="4">
        <v>0.7379</v>
      </c>
      <c r="I20" s="139">
        <v>2.17</v>
      </c>
      <c r="J20" s="139"/>
      <c r="K20" s="139">
        <f t="shared" si="0"/>
        <v>2.17</v>
      </c>
      <c r="L20" s="139"/>
      <c r="M20" s="175"/>
      <c r="N20" s="176"/>
    </row>
    <row r="21" spans="1:14" ht="15" customHeight="1">
      <c r="A21" s="193"/>
      <c r="B21" s="139"/>
      <c r="C21" s="196"/>
      <c r="D21" s="179" t="s">
        <v>237</v>
      </c>
      <c r="E21" s="179" t="s">
        <v>237</v>
      </c>
      <c r="F21" s="179" t="s">
        <v>237</v>
      </c>
      <c r="G21" s="3" t="s">
        <v>238</v>
      </c>
      <c r="H21" s="1" t="s">
        <v>239</v>
      </c>
      <c r="I21" s="175">
        <v>2.2599999999999998</v>
      </c>
      <c r="J21" s="176"/>
      <c r="K21" s="139">
        <f t="shared" si="0"/>
        <v>2.2599999999999998</v>
      </c>
      <c r="L21" s="139"/>
      <c r="M21" s="175"/>
      <c r="N21" s="176"/>
    </row>
    <row r="22" spans="1:14" ht="42" customHeight="1">
      <c r="A22" s="193"/>
      <c r="B22" s="139"/>
      <c r="C22" s="194" t="s">
        <v>172</v>
      </c>
      <c r="D22" s="179" t="s">
        <v>240</v>
      </c>
      <c r="E22" s="179"/>
      <c r="F22" s="179"/>
      <c r="G22" s="3" t="s">
        <v>92</v>
      </c>
      <c r="H22" s="4">
        <v>5.5E-2</v>
      </c>
      <c r="I22" s="175">
        <v>2.17</v>
      </c>
      <c r="J22" s="176"/>
      <c r="K22" s="175">
        <v>1.7</v>
      </c>
      <c r="L22" s="176"/>
      <c r="M22" s="184" t="s">
        <v>241</v>
      </c>
      <c r="N22" s="185"/>
    </row>
    <row r="23" spans="1:14" ht="15" customHeight="1">
      <c r="A23" s="193"/>
      <c r="B23" s="139"/>
      <c r="C23" s="195"/>
      <c r="D23" s="179" t="s">
        <v>242</v>
      </c>
      <c r="E23" s="179"/>
      <c r="F23" s="179"/>
      <c r="G23" s="3" t="s">
        <v>46</v>
      </c>
      <c r="H23" s="5">
        <v>1</v>
      </c>
      <c r="I23" s="175">
        <v>2.17</v>
      </c>
      <c r="J23" s="176"/>
      <c r="K23" s="175">
        <f>I23</f>
        <v>2.17</v>
      </c>
      <c r="L23" s="176"/>
      <c r="M23" s="175"/>
      <c r="N23" s="176"/>
    </row>
    <row r="24" spans="1:14" ht="38.1" customHeight="1">
      <c r="A24" s="193"/>
      <c r="B24" s="139"/>
      <c r="C24" s="195"/>
      <c r="D24" s="179" t="s">
        <v>243</v>
      </c>
      <c r="E24" s="179"/>
      <c r="F24" s="179"/>
      <c r="G24" s="3" t="s">
        <v>89</v>
      </c>
      <c r="H24" s="4">
        <v>4.5999999999999999E-2</v>
      </c>
      <c r="I24" s="175">
        <v>2.17</v>
      </c>
      <c r="J24" s="176"/>
      <c r="K24" s="175">
        <v>1.66</v>
      </c>
      <c r="L24" s="176"/>
      <c r="M24" s="184" t="s">
        <v>244</v>
      </c>
      <c r="N24" s="185"/>
    </row>
    <row r="25" spans="1:14" ht="15" customHeight="1">
      <c r="A25" s="193"/>
      <c r="B25" s="139"/>
      <c r="C25" s="195"/>
      <c r="D25" s="186" t="s">
        <v>245</v>
      </c>
      <c r="E25" s="187"/>
      <c r="F25" s="188"/>
      <c r="G25" s="3" t="s">
        <v>46</v>
      </c>
      <c r="H25" s="5">
        <v>1</v>
      </c>
      <c r="I25" s="175">
        <v>2.17</v>
      </c>
      <c r="J25" s="176"/>
      <c r="K25" s="175">
        <f t="shared" ref="K25:K36" si="1">I25</f>
        <v>2.17</v>
      </c>
      <c r="L25" s="176"/>
      <c r="M25" s="175"/>
      <c r="N25" s="176"/>
    </row>
    <row r="26" spans="1:14" ht="15" customHeight="1">
      <c r="A26" s="193"/>
      <c r="B26" s="139"/>
      <c r="C26" s="195"/>
      <c r="D26" s="186" t="s">
        <v>246</v>
      </c>
      <c r="E26" s="187" t="s">
        <v>246</v>
      </c>
      <c r="F26" s="188" t="s">
        <v>246</v>
      </c>
      <c r="G26" s="3" t="s">
        <v>46</v>
      </c>
      <c r="H26" s="5">
        <v>1</v>
      </c>
      <c r="I26" s="175">
        <v>2.17</v>
      </c>
      <c r="J26" s="176"/>
      <c r="K26" s="175">
        <f t="shared" si="1"/>
        <v>2.17</v>
      </c>
      <c r="L26" s="176"/>
      <c r="M26" s="175"/>
      <c r="N26" s="176"/>
    </row>
    <row r="27" spans="1:14" ht="15" customHeight="1">
      <c r="A27" s="193"/>
      <c r="B27" s="139"/>
      <c r="C27" s="195"/>
      <c r="D27" s="186" t="s">
        <v>175</v>
      </c>
      <c r="E27" s="187" t="s">
        <v>175</v>
      </c>
      <c r="F27" s="188" t="s">
        <v>175</v>
      </c>
      <c r="G27" s="3" t="s">
        <v>76</v>
      </c>
      <c r="H27" s="4">
        <v>0.84150000000000003</v>
      </c>
      <c r="I27" s="175">
        <v>2.17</v>
      </c>
      <c r="J27" s="176"/>
      <c r="K27" s="175">
        <f t="shared" si="1"/>
        <v>2.17</v>
      </c>
      <c r="L27" s="176"/>
      <c r="M27" s="175"/>
      <c r="N27" s="176"/>
    </row>
    <row r="28" spans="1:14" ht="15" customHeight="1">
      <c r="A28" s="193"/>
      <c r="B28" s="139"/>
      <c r="C28" s="195"/>
      <c r="D28" s="186" t="s">
        <v>247</v>
      </c>
      <c r="E28" s="187" t="s">
        <v>247</v>
      </c>
      <c r="F28" s="188" t="s">
        <v>247</v>
      </c>
      <c r="G28" s="3" t="s">
        <v>46</v>
      </c>
      <c r="H28" s="5">
        <v>1</v>
      </c>
      <c r="I28" s="175">
        <v>2.17</v>
      </c>
      <c r="J28" s="176"/>
      <c r="K28" s="175">
        <f t="shared" si="1"/>
        <v>2.17</v>
      </c>
      <c r="L28" s="176"/>
      <c r="M28" s="175"/>
      <c r="N28" s="176"/>
    </row>
    <row r="29" spans="1:14" ht="15" customHeight="1">
      <c r="A29" s="193"/>
      <c r="B29" s="139"/>
      <c r="C29" s="196"/>
      <c r="D29" s="186" t="s">
        <v>248</v>
      </c>
      <c r="E29" s="187" t="s">
        <v>248</v>
      </c>
      <c r="F29" s="188" t="s">
        <v>248</v>
      </c>
      <c r="G29" s="3" t="s">
        <v>46</v>
      </c>
      <c r="H29" s="5">
        <v>1</v>
      </c>
      <c r="I29" s="175">
        <v>2.17</v>
      </c>
      <c r="J29" s="176"/>
      <c r="K29" s="175">
        <f t="shared" si="1"/>
        <v>2.17</v>
      </c>
      <c r="L29" s="176"/>
      <c r="M29" s="175"/>
      <c r="N29" s="176"/>
    </row>
    <row r="30" spans="1:14" ht="15" customHeight="1">
      <c r="A30" s="193"/>
      <c r="B30" s="139"/>
      <c r="C30" s="194" t="s">
        <v>176</v>
      </c>
      <c r="D30" s="179" t="s">
        <v>249</v>
      </c>
      <c r="E30" s="179"/>
      <c r="F30" s="179"/>
      <c r="G30" s="3" t="s">
        <v>100</v>
      </c>
      <c r="H30" s="5">
        <v>1</v>
      </c>
      <c r="I30" s="175">
        <v>2.17</v>
      </c>
      <c r="J30" s="176"/>
      <c r="K30" s="175">
        <f t="shared" si="1"/>
        <v>2.17</v>
      </c>
      <c r="L30" s="176"/>
      <c r="M30" s="139"/>
      <c r="N30" s="139"/>
    </row>
    <row r="31" spans="1:14" ht="15" customHeight="1">
      <c r="A31" s="193"/>
      <c r="B31" s="139"/>
      <c r="C31" s="195"/>
      <c r="D31" s="179" t="s">
        <v>180</v>
      </c>
      <c r="E31" s="179"/>
      <c r="F31" s="179"/>
      <c r="G31" s="3" t="s">
        <v>98</v>
      </c>
      <c r="H31" s="4">
        <v>0.98050000000000004</v>
      </c>
      <c r="I31" s="175">
        <v>2.17</v>
      </c>
      <c r="J31" s="176"/>
      <c r="K31" s="175">
        <f t="shared" si="1"/>
        <v>2.17</v>
      </c>
      <c r="L31" s="176"/>
      <c r="M31" s="139"/>
      <c r="N31" s="139"/>
    </row>
    <row r="32" spans="1:14" ht="15" customHeight="1">
      <c r="A32" s="193"/>
      <c r="B32" s="139"/>
      <c r="C32" s="195"/>
      <c r="D32" s="179" t="s">
        <v>250</v>
      </c>
      <c r="E32" s="179"/>
      <c r="F32" s="179"/>
      <c r="G32" s="3" t="s">
        <v>100</v>
      </c>
      <c r="H32" s="5">
        <v>1</v>
      </c>
      <c r="I32" s="175">
        <v>2.17</v>
      </c>
      <c r="J32" s="176"/>
      <c r="K32" s="175">
        <f t="shared" si="1"/>
        <v>2.17</v>
      </c>
      <c r="L32" s="176"/>
      <c r="M32" s="139"/>
      <c r="N32" s="139"/>
    </row>
    <row r="33" spans="1:14" ht="15" customHeight="1">
      <c r="A33" s="193"/>
      <c r="B33" s="139"/>
      <c r="C33" s="195"/>
      <c r="D33" s="186" t="s">
        <v>251</v>
      </c>
      <c r="E33" s="187"/>
      <c r="F33" s="188"/>
      <c r="G33" s="3" t="s">
        <v>100</v>
      </c>
      <c r="H33" s="5">
        <v>1</v>
      </c>
      <c r="I33" s="175">
        <v>2.17</v>
      </c>
      <c r="J33" s="176"/>
      <c r="K33" s="175">
        <f t="shared" si="1"/>
        <v>2.17</v>
      </c>
      <c r="L33" s="176"/>
      <c r="M33" s="139"/>
      <c r="N33" s="139"/>
    </row>
    <row r="34" spans="1:14" ht="15" customHeight="1">
      <c r="A34" s="193"/>
      <c r="B34" s="139"/>
      <c r="C34" s="195"/>
      <c r="D34" s="186" t="s">
        <v>252</v>
      </c>
      <c r="E34" s="187" t="s">
        <v>252</v>
      </c>
      <c r="F34" s="188" t="s">
        <v>252</v>
      </c>
      <c r="G34" s="3" t="s">
        <v>100</v>
      </c>
      <c r="H34" s="5">
        <v>1</v>
      </c>
      <c r="I34" s="175">
        <v>2.17</v>
      </c>
      <c r="J34" s="176"/>
      <c r="K34" s="175">
        <f t="shared" si="1"/>
        <v>2.17</v>
      </c>
      <c r="L34" s="176"/>
      <c r="M34" s="139"/>
      <c r="N34" s="139"/>
    </row>
    <row r="35" spans="1:14" ht="15" customHeight="1">
      <c r="A35" s="193"/>
      <c r="B35" s="139"/>
      <c r="C35" s="196"/>
      <c r="D35" s="186" t="s">
        <v>253</v>
      </c>
      <c r="E35" s="187" t="s">
        <v>253</v>
      </c>
      <c r="F35" s="188" t="s">
        <v>253</v>
      </c>
      <c r="G35" s="3" t="s">
        <v>100</v>
      </c>
      <c r="H35" s="5">
        <v>1</v>
      </c>
      <c r="I35" s="175">
        <v>2.17</v>
      </c>
      <c r="J35" s="176"/>
      <c r="K35" s="175">
        <f t="shared" si="1"/>
        <v>2.17</v>
      </c>
      <c r="L35" s="176"/>
      <c r="M35" s="139"/>
      <c r="N35" s="139"/>
    </row>
    <row r="36" spans="1:14" ht="15" customHeight="1">
      <c r="A36" s="193"/>
      <c r="B36" s="139"/>
      <c r="C36" s="1" t="s">
        <v>181</v>
      </c>
      <c r="D36" s="189" t="s">
        <v>182</v>
      </c>
      <c r="E36" s="189"/>
      <c r="F36" s="189"/>
      <c r="G36" s="3" t="s">
        <v>106</v>
      </c>
      <c r="H36" s="5">
        <v>1</v>
      </c>
      <c r="I36" s="175">
        <v>2.17</v>
      </c>
      <c r="J36" s="176"/>
      <c r="K36" s="175">
        <f t="shared" si="1"/>
        <v>2.17</v>
      </c>
      <c r="L36" s="176"/>
      <c r="M36" s="139"/>
      <c r="N36" s="139"/>
    </row>
    <row r="37" spans="1:14" ht="38.1" customHeight="1">
      <c r="A37" s="193"/>
      <c r="B37" s="139" t="s">
        <v>183</v>
      </c>
      <c r="C37" s="1" t="s">
        <v>184</v>
      </c>
      <c r="D37" s="189" t="s">
        <v>185</v>
      </c>
      <c r="E37" s="189"/>
      <c r="F37" s="189"/>
      <c r="G37" s="3" t="s">
        <v>109</v>
      </c>
      <c r="H37" s="4">
        <v>0.63039999999999996</v>
      </c>
      <c r="I37" s="139">
        <v>6</v>
      </c>
      <c r="J37" s="139"/>
      <c r="K37" s="139">
        <v>0</v>
      </c>
      <c r="L37" s="139"/>
      <c r="M37" s="184" t="s">
        <v>254</v>
      </c>
      <c r="N37" s="185"/>
    </row>
    <row r="38" spans="1:14" ht="15" customHeight="1">
      <c r="A38" s="193"/>
      <c r="B38" s="139"/>
      <c r="C38" s="139" t="s">
        <v>186</v>
      </c>
      <c r="D38" s="189" t="s">
        <v>255</v>
      </c>
      <c r="E38" s="189"/>
      <c r="F38" s="189"/>
      <c r="G38" s="3" t="s">
        <v>115</v>
      </c>
      <c r="H38" s="4">
        <v>0.96840000000000004</v>
      </c>
      <c r="I38" s="139">
        <v>6</v>
      </c>
      <c r="J38" s="139"/>
      <c r="K38" s="139">
        <v>6</v>
      </c>
      <c r="L38" s="139"/>
      <c r="M38" s="139"/>
      <c r="N38" s="139"/>
    </row>
    <row r="39" spans="1:14" ht="53.1" customHeight="1">
      <c r="A39" s="193"/>
      <c r="B39" s="139"/>
      <c r="C39" s="139"/>
      <c r="D39" s="189" t="s">
        <v>187</v>
      </c>
      <c r="E39" s="189"/>
      <c r="F39" s="189"/>
      <c r="G39" s="3" t="s">
        <v>112</v>
      </c>
      <c r="H39" s="4">
        <v>0.42730000000000001</v>
      </c>
      <c r="I39" s="139">
        <v>6</v>
      </c>
      <c r="J39" s="139"/>
      <c r="K39" s="139">
        <v>4.66</v>
      </c>
      <c r="L39" s="139"/>
      <c r="M39" s="184" t="s">
        <v>113</v>
      </c>
      <c r="N39" s="185"/>
    </row>
    <row r="40" spans="1:14" ht="15" customHeight="1">
      <c r="A40" s="193"/>
      <c r="B40" s="139"/>
      <c r="C40" s="139" t="s">
        <v>190</v>
      </c>
      <c r="D40" s="179" t="s">
        <v>192</v>
      </c>
      <c r="E40" s="179"/>
      <c r="F40" s="179"/>
      <c r="G40" s="3" t="s">
        <v>57</v>
      </c>
      <c r="H40" s="5">
        <v>1</v>
      </c>
      <c r="I40" s="139">
        <v>6</v>
      </c>
      <c r="J40" s="139"/>
      <c r="K40" s="139">
        <f>I40</f>
        <v>6</v>
      </c>
      <c r="L40" s="139"/>
      <c r="M40" s="139"/>
      <c r="N40" s="139"/>
    </row>
    <row r="41" spans="1:14" ht="15" customHeight="1">
      <c r="A41" s="193"/>
      <c r="B41" s="139"/>
      <c r="C41" s="139"/>
      <c r="D41" s="179" t="s">
        <v>256</v>
      </c>
      <c r="E41" s="179"/>
      <c r="F41" s="179"/>
      <c r="G41" s="3" t="s">
        <v>57</v>
      </c>
      <c r="H41" s="5">
        <v>1</v>
      </c>
      <c r="I41" s="139">
        <v>6</v>
      </c>
      <c r="J41" s="139"/>
      <c r="K41" s="139">
        <f>I41</f>
        <v>6</v>
      </c>
      <c r="L41" s="139"/>
      <c r="M41" s="139"/>
      <c r="N41" s="139"/>
    </row>
    <row r="42" spans="1:14" ht="15" customHeight="1">
      <c r="A42" s="193"/>
      <c r="B42" s="139" t="s">
        <v>193</v>
      </c>
      <c r="C42" s="139" t="s">
        <v>194</v>
      </c>
      <c r="D42" s="179" t="s">
        <v>131</v>
      </c>
      <c r="E42" s="179"/>
      <c r="F42" s="179"/>
      <c r="G42" s="3" t="s">
        <v>74</v>
      </c>
      <c r="H42" s="5">
        <v>0.98</v>
      </c>
      <c r="I42" s="139">
        <v>5</v>
      </c>
      <c r="J42" s="139"/>
      <c r="K42" s="139">
        <f>I42</f>
        <v>5</v>
      </c>
      <c r="L42" s="139"/>
      <c r="M42" s="139"/>
      <c r="N42" s="139"/>
    </row>
    <row r="43" spans="1:14" ht="15" customHeight="1">
      <c r="A43" s="193"/>
      <c r="B43" s="139"/>
      <c r="C43" s="139"/>
      <c r="D43" s="179" t="s">
        <v>195</v>
      </c>
      <c r="E43" s="179"/>
      <c r="F43" s="179"/>
      <c r="G43" s="3" t="s">
        <v>74</v>
      </c>
      <c r="H43" s="4">
        <v>0.96499999999999997</v>
      </c>
      <c r="I43" s="139">
        <v>5</v>
      </c>
      <c r="J43" s="139"/>
      <c r="K43" s="139">
        <f>I43</f>
        <v>5</v>
      </c>
      <c r="L43" s="139"/>
      <c r="M43" s="139"/>
      <c r="N43" s="139"/>
    </row>
    <row r="44" spans="1:14" ht="15" customHeight="1">
      <c r="A44" s="190" t="s">
        <v>196</v>
      </c>
      <c r="B44" s="190"/>
      <c r="C44" s="190"/>
      <c r="D44" s="190"/>
      <c r="E44" s="190"/>
      <c r="F44" s="190"/>
      <c r="G44" s="190"/>
      <c r="H44" s="190"/>
      <c r="I44" s="190">
        <f>SUM(I14:I43)+J6</f>
        <v>100</v>
      </c>
      <c r="J44" s="190"/>
      <c r="K44" s="191">
        <f>SUM(K14:K43)+N6</f>
        <v>87.491920458617003</v>
      </c>
      <c r="L44" s="191"/>
      <c r="M44" s="192"/>
      <c r="N44" s="192"/>
    </row>
    <row r="45" spans="1:14">
      <c r="A45" s="6" t="s">
        <v>197</v>
      </c>
      <c r="B45" s="155" t="s">
        <v>212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7"/>
    </row>
  </sheetData>
  <mergeCells count="184">
    <mergeCell ref="B45:N45"/>
    <mergeCell ref="A11:A12"/>
    <mergeCell ref="A13:A43"/>
    <mergeCell ref="B14:B36"/>
    <mergeCell ref="B37:B41"/>
    <mergeCell ref="B42:B43"/>
    <mergeCell ref="C14:C21"/>
    <mergeCell ref="C22:C29"/>
    <mergeCell ref="C30:C35"/>
    <mergeCell ref="C38:C39"/>
    <mergeCell ref="C40:C41"/>
    <mergeCell ref="C42:C43"/>
    <mergeCell ref="D42:F42"/>
    <mergeCell ref="I42:J42"/>
    <mergeCell ref="K42:L42"/>
    <mergeCell ref="M42:N42"/>
    <mergeCell ref="D43:F43"/>
    <mergeCell ref="I43:J43"/>
    <mergeCell ref="K43:L43"/>
    <mergeCell ref="M43:N43"/>
    <mergeCell ref="A44:H44"/>
    <mergeCell ref="I44:J44"/>
    <mergeCell ref="K44:L44"/>
    <mergeCell ref="M44:N44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</mergeCells>
  <phoneticPr fontId="28" type="noConversion"/>
  <printOptions horizontalCentered="1"/>
  <pageMargins left="0.35763888888888901" right="0.35763888888888901" top="1" bottom="0.80277777777777803" header="0.5" footer="0.5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省对市县转移支付绩效自评表（中央政法转移支付资金）</vt:lpstr>
      <vt:lpstr>'省级部门（单位）整体支出绩效自评表'!Print_Titles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cp:lastPrinted>2020-03-13T02:25:00Z</cp:lastPrinted>
  <dcterms:created xsi:type="dcterms:W3CDTF">2018-12-06T00:45:00Z</dcterms:created>
  <dcterms:modified xsi:type="dcterms:W3CDTF">2023-08-16T07:51:34Z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